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60" yWindow="0" windowWidth="19440" windowHeight="15600" firstSheet="4" activeTab="5"/>
  </bookViews>
  <sheets>
    <sheet name="CS Pricing" sheetId="11" r:id="rId1"/>
    <sheet name="Business List" sheetId="12" r:id="rId2"/>
    <sheet name="MODEL - $50K" sheetId="14" r:id="rId3"/>
    <sheet name="MODEL - $100K" sheetId="7" r:id="rId4"/>
    <sheet name="MODEL - $500K" sheetId="17" r:id="rId5"/>
    <sheet name="MODEL - Optimal Level 2" sheetId="15" r:id="rId6"/>
    <sheet name="MODEL - Optimal Level 3" sheetId="16" r:id="rId7"/>
  </sheets>
  <definedNames>
    <definedName name="solver_adj" localSheetId="1" hidden="1">'Business List'!#REF!</definedName>
    <definedName name="solver_adj" localSheetId="3" hidden="1">'MODEL - $100K'!$O$2:$O$142</definedName>
    <definedName name="solver_adj" localSheetId="4" hidden="1">'MODEL - $500K'!$O$2:$O$142</definedName>
    <definedName name="solver_adj" localSheetId="2" hidden="1">'MODEL - $50K'!$O$2:$O$142</definedName>
    <definedName name="solver_adj" localSheetId="5" hidden="1">'MODEL - Optimal Level 2'!$O$2:$O$142</definedName>
    <definedName name="solver_adj" localSheetId="6" hidden="1">'MODEL - Optimal Level 3'!$O$2:$O$143</definedName>
    <definedName name="solver_cvg" localSheetId="1" hidden="1">0.0001</definedName>
    <definedName name="solver_cvg" localSheetId="3" hidden="1">0.0001</definedName>
    <definedName name="solver_cvg" localSheetId="4" hidden="1">0.0001</definedName>
    <definedName name="solver_cvg" localSheetId="2" hidden="1">0.0001</definedName>
    <definedName name="solver_cvg" localSheetId="5" hidden="1">0.0001</definedName>
    <definedName name="solver_cvg" localSheetId="6" hidden="1">0.0001</definedName>
    <definedName name="solver_drv" localSheetId="1" hidden="1">2</definedName>
    <definedName name="solver_drv" localSheetId="3" hidden="1">2</definedName>
    <definedName name="solver_drv" localSheetId="4" hidden="1">2</definedName>
    <definedName name="solver_drv" localSheetId="2" hidden="1">2</definedName>
    <definedName name="solver_drv" localSheetId="5" hidden="1">2</definedName>
    <definedName name="solver_drv" localSheetId="6" hidden="1">2</definedName>
    <definedName name="solver_eng" localSheetId="1" hidden="1">2</definedName>
    <definedName name="solver_eng" localSheetId="3" hidden="1">2</definedName>
    <definedName name="solver_eng" localSheetId="4" hidden="1">2</definedName>
    <definedName name="solver_eng" localSheetId="2" hidden="1">2</definedName>
    <definedName name="solver_eng" localSheetId="5" hidden="1">2</definedName>
    <definedName name="solver_eng" localSheetId="6" hidden="1">2</definedName>
    <definedName name="solver_est" localSheetId="1" hidden="1">1</definedName>
    <definedName name="solver_est" localSheetId="3" hidden="1">1</definedName>
    <definedName name="solver_est" localSheetId="4" hidden="1">1</definedName>
    <definedName name="solver_est" localSheetId="2" hidden="1">1</definedName>
    <definedName name="solver_est" localSheetId="5" hidden="1">1</definedName>
    <definedName name="solver_est" localSheetId="6" hidden="1">1</definedName>
    <definedName name="solver_itr" localSheetId="1" hidden="1">2147483647</definedName>
    <definedName name="solver_itr" localSheetId="3" hidden="1">2147483647</definedName>
    <definedName name="solver_itr" localSheetId="4" hidden="1">2147483647</definedName>
    <definedName name="solver_itr" localSheetId="2" hidden="1">2147483647</definedName>
    <definedName name="solver_itr" localSheetId="5" hidden="1">2147483647</definedName>
    <definedName name="solver_itr" localSheetId="6" hidden="1">2147483647</definedName>
    <definedName name="solver_lhs1" localSheetId="1" hidden="1">'Business List'!#REF!</definedName>
    <definedName name="solver_lhs1" localSheetId="3" hidden="1">'MODEL - $100K'!$D$156</definedName>
    <definedName name="solver_lhs1" localSheetId="4" hidden="1">'MODEL - $500K'!$D$156</definedName>
    <definedName name="solver_lhs1" localSheetId="2" hidden="1">'MODEL - $50K'!$D$156</definedName>
    <definedName name="solver_lhs1" localSheetId="5" hidden="1">'MODEL - Optimal Level 2'!$D$156</definedName>
    <definedName name="solver_lhs1" localSheetId="6" hidden="1">'MODEL - Optimal Level 3'!$D$157</definedName>
    <definedName name="solver_lhs2" localSheetId="1" hidden="1">'Business List'!#REF!</definedName>
    <definedName name="solver_lhs2" localSheetId="3" hidden="1">'MODEL - $100K'!$O$2:$O$142</definedName>
    <definedName name="solver_lhs2" localSheetId="4" hidden="1">'MODEL - $500K'!$O$2:$O$142</definedName>
    <definedName name="solver_lhs2" localSheetId="2" hidden="1">'MODEL - $50K'!$O$2:$O$142</definedName>
    <definedName name="solver_lhs2" localSheetId="5" hidden="1">'MODEL - Optimal Level 2'!$D$157</definedName>
    <definedName name="solver_lhs2" localSheetId="6" hidden="1">'MODEL - Optimal Level 3'!$D$159</definedName>
    <definedName name="solver_lhs3" localSheetId="1" hidden="1">'Business List'!#REF!</definedName>
    <definedName name="solver_lhs3" localSheetId="3" hidden="1">'MODEL - $100K'!$O$2:$O$142</definedName>
    <definedName name="solver_lhs3" localSheetId="4" hidden="1">'MODEL - $500K'!$O$2:$O$142</definedName>
    <definedName name="solver_lhs3" localSheetId="2" hidden="1">'MODEL - $50K'!$O$2:$O$142</definedName>
    <definedName name="solver_lhs3" localSheetId="5" hidden="1">'MODEL - Optimal Level 2'!$O$2:$O$142</definedName>
    <definedName name="solver_lhs3" localSheetId="6" hidden="1">'MODEL - Optimal Level 3'!$O$2:$O$143</definedName>
    <definedName name="solver_lhs4" localSheetId="1" hidden="1">'Business List'!#REF!</definedName>
    <definedName name="solver_lhs4" localSheetId="3" hidden="1">'MODEL - $100K'!$O$2:$O$142</definedName>
    <definedName name="solver_lhs4" localSheetId="4" hidden="1">'MODEL - $500K'!$O$2:$O$142</definedName>
    <definedName name="solver_lhs4" localSheetId="2" hidden="1">'MODEL - $50K'!$O$2:$O$142</definedName>
    <definedName name="solver_lhs4" localSheetId="5" hidden="1">'MODEL - Optimal Level 2'!$O$2:$O$142</definedName>
    <definedName name="solver_lhs4" localSheetId="6" hidden="1">'MODEL - Optimal Level 3'!$O$2:$O$143</definedName>
    <definedName name="solver_lin" localSheetId="1" hidden="1">1</definedName>
    <definedName name="solver_lin" localSheetId="3" hidden="1">1</definedName>
    <definedName name="solver_lin" localSheetId="4" hidden="1">1</definedName>
    <definedName name="solver_lin" localSheetId="2" hidden="1">1</definedName>
    <definedName name="solver_lin" localSheetId="5" hidden="1">1</definedName>
    <definedName name="solver_lin" localSheetId="6" hidden="1">1</definedName>
    <definedName name="solver_mip" localSheetId="1" hidden="1">2147483647</definedName>
    <definedName name="solver_mip" localSheetId="3" hidden="1">2147483647</definedName>
    <definedName name="solver_mip" localSheetId="4" hidden="1">2147483647</definedName>
    <definedName name="solver_mip" localSheetId="2" hidden="1">2147483647</definedName>
    <definedName name="solver_mip" localSheetId="5" hidden="1">2147483647</definedName>
    <definedName name="solver_mip" localSheetId="6" hidden="1">2147483647</definedName>
    <definedName name="solver_mni" localSheetId="1" hidden="1">30</definedName>
    <definedName name="solver_mni" localSheetId="3" hidden="1">30</definedName>
    <definedName name="solver_mni" localSheetId="4" hidden="1">30</definedName>
    <definedName name="solver_mni" localSheetId="2" hidden="1">30</definedName>
    <definedName name="solver_mni" localSheetId="5" hidden="1">30</definedName>
    <definedName name="solver_mni" localSheetId="6" hidden="1">30</definedName>
    <definedName name="solver_mrt" localSheetId="1" hidden="1">0.075</definedName>
    <definedName name="solver_mrt" localSheetId="3" hidden="1">0.075</definedName>
    <definedName name="solver_mrt" localSheetId="4" hidden="1">0.075</definedName>
    <definedName name="solver_mrt" localSheetId="2" hidden="1">0.075</definedName>
    <definedName name="solver_mrt" localSheetId="5" hidden="1">0.075</definedName>
    <definedName name="solver_mrt" localSheetId="6" hidden="1">0.075</definedName>
    <definedName name="solver_msl" localSheetId="1" hidden="1">2</definedName>
    <definedName name="solver_msl" localSheetId="3" hidden="1">2</definedName>
    <definedName name="solver_msl" localSheetId="4" hidden="1">2</definedName>
    <definedName name="solver_msl" localSheetId="2" hidden="1">2</definedName>
    <definedName name="solver_msl" localSheetId="5" hidden="1">2</definedName>
    <definedName name="solver_msl" localSheetId="6" hidden="1">2</definedName>
    <definedName name="solver_neg" localSheetId="1" hidden="1">1</definedName>
    <definedName name="solver_neg" localSheetId="3" hidden="1">1</definedName>
    <definedName name="solver_neg" localSheetId="4" hidden="1">1</definedName>
    <definedName name="solver_neg" localSheetId="2" hidden="1">1</definedName>
    <definedName name="solver_neg" localSheetId="5" hidden="1">1</definedName>
    <definedName name="solver_neg" localSheetId="6" hidden="1">1</definedName>
    <definedName name="solver_nod" localSheetId="1" hidden="1">2147483647</definedName>
    <definedName name="solver_nod" localSheetId="3" hidden="1">2147483647</definedName>
    <definedName name="solver_nod" localSheetId="4" hidden="1">2147483647</definedName>
    <definedName name="solver_nod" localSheetId="2" hidden="1">2147483647</definedName>
    <definedName name="solver_nod" localSheetId="5" hidden="1">2147483647</definedName>
    <definedName name="solver_nod" localSheetId="6" hidden="1">2147483647</definedName>
    <definedName name="solver_num" localSheetId="1" hidden="1">3</definedName>
    <definedName name="solver_num" localSheetId="3" hidden="1">3</definedName>
    <definedName name="solver_num" localSheetId="4" hidden="1">3</definedName>
    <definedName name="solver_num" localSheetId="2" hidden="1">3</definedName>
    <definedName name="solver_num" localSheetId="5" hidden="1">4</definedName>
    <definedName name="solver_num" localSheetId="6" hidden="1">4</definedName>
    <definedName name="solver_nwt" localSheetId="1" hidden="1">1</definedName>
    <definedName name="solver_nwt" localSheetId="3" hidden="1">1</definedName>
    <definedName name="solver_nwt" localSheetId="4" hidden="1">1</definedName>
    <definedName name="solver_nwt" localSheetId="2" hidden="1">1</definedName>
    <definedName name="solver_nwt" localSheetId="5" hidden="1">1</definedName>
    <definedName name="solver_nwt" localSheetId="6" hidden="1">1</definedName>
    <definedName name="solver_opt" localSheetId="1" hidden="1">'Business List'!#REF!</definedName>
    <definedName name="solver_opt" localSheetId="3" hidden="1">'MODEL - $100K'!$D$153</definedName>
    <definedName name="solver_opt" localSheetId="4" hidden="1">'MODEL - $500K'!$D$153</definedName>
    <definedName name="solver_opt" localSheetId="2" hidden="1">'MODEL - $50K'!$D$153</definedName>
    <definedName name="solver_opt" localSheetId="5" hidden="1">'MODEL - Optimal Level 2'!$D$153</definedName>
    <definedName name="solver_opt" localSheetId="6" hidden="1">'MODEL - Optimal Level 3'!$D$154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2" hidden="1">0.000001</definedName>
    <definedName name="solver_pre" localSheetId="5" hidden="1">0.000001</definedName>
    <definedName name="solver_pre" localSheetId="6" hidden="1">0.000001</definedName>
    <definedName name="solver_rbv" localSheetId="1" hidden="1">2</definedName>
    <definedName name="solver_rbv" localSheetId="3" hidden="1">2</definedName>
    <definedName name="solver_rbv" localSheetId="4" hidden="1">2</definedName>
    <definedName name="solver_rbv" localSheetId="2" hidden="1">2</definedName>
    <definedName name="solver_rbv" localSheetId="5" hidden="1">2</definedName>
    <definedName name="solver_rbv" localSheetId="6" hidden="1">2</definedName>
    <definedName name="solver_rel1" localSheetId="1" hidden="1">1</definedName>
    <definedName name="solver_rel1" localSheetId="3" hidden="1">1</definedName>
    <definedName name="solver_rel1" localSheetId="4" hidden="1">1</definedName>
    <definedName name="solver_rel1" localSheetId="2" hidden="1">1</definedName>
    <definedName name="solver_rel1" localSheetId="5" hidden="1">1</definedName>
    <definedName name="solver_rel1" localSheetId="6" hidden="1">1</definedName>
    <definedName name="solver_rel2" localSheetId="1" hidden="1">1</definedName>
    <definedName name="solver_rel2" localSheetId="3" hidden="1">1</definedName>
    <definedName name="solver_rel2" localSheetId="4" hidden="1">1</definedName>
    <definedName name="solver_rel2" localSheetId="2" hidden="1">1</definedName>
    <definedName name="solver_rel2" localSheetId="5" hidden="1">2</definedName>
    <definedName name="solver_rel2" localSheetId="6" hidden="1">2</definedName>
    <definedName name="solver_rel3" localSheetId="1" hidden="1">4</definedName>
    <definedName name="solver_rel3" localSheetId="3" hidden="1">4</definedName>
    <definedName name="solver_rel3" localSheetId="4" hidden="1">4</definedName>
    <definedName name="solver_rel3" localSheetId="2" hidden="1">4</definedName>
    <definedName name="solver_rel3" localSheetId="5" hidden="1">1</definedName>
    <definedName name="solver_rel3" localSheetId="6" hidden="1">1</definedName>
    <definedName name="solver_rel4" localSheetId="1" hidden="1">4</definedName>
    <definedName name="solver_rel4" localSheetId="3" hidden="1">4</definedName>
    <definedName name="solver_rel4" localSheetId="4" hidden="1">4</definedName>
    <definedName name="solver_rel4" localSheetId="2" hidden="1">4</definedName>
    <definedName name="solver_rel4" localSheetId="5" hidden="1">4</definedName>
    <definedName name="solver_rel4" localSheetId="6" hidden="1">4</definedName>
    <definedName name="solver_rhs1" localSheetId="1" hidden="1">'Business List'!#REF!</definedName>
    <definedName name="solver_rhs1" localSheetId="3" hidden="1">'MODEL - $100K'!$D$149</definedName>
    <definedName name="solver_rhs1" localSheetId="4" hidden="1">'MODEL - $500K'!$D$149</definedName>
    <definedName name="solver_rhs1" localSheetId="2" hidden="1">'MODEL - $50K'!$D$149</definedName>
    <definedName name="solver_rhs1" localSheetId="5" hidden="1">'MODEL - Optimal Level 2'!$D$149</definedName>
    <definedName name="solver_rhs1" localSheetId="6" hidden="1">'MODEL - Optimal Level 3'!$D$150</definedName>
    <definedName name="solver_rhs2" localSheetId="1" hidden="1">'Business List'!$L$2:$L$142</definedName>
    <definedName name="solver_rhs2" localSheetId="3" hidden="1">'MODEL - $100K'!$L$2:$L$142</definedName>
    <definedName name="solver_rhs2" localSheetId="4" hidden="1">'MODEL - $500K'!$L$2:$L$142</definedName>
    <definedName name="solver_rhs2" localSheetId="2" hidden="1">'MODEL - $50K'!$L$2:$L$142</definedName>
    <definedName name="solver_rhs2" localSheetId="5" hidden="1">1</definedName>
    <definedName name="solver_rhs2" localSheetId="6" hidden="1">1</definedName>
    <definedName name="solver_rhs3" localSheetId="1" hidden="1">integer</definedName>
    <definedName name="solver_rhs3" localSheetId="3" hidden="1">integer</definedName>
    <definedName name="solver_rhs3" localSheetId="4" hidden="1">integer</definedName>
    <definedName name="solver_rhs3" localSheetId="2" hidden="1">integer</definedName>
    <definedName name="solver_rhs3" localSheetId="5" hidden="1">'MODEL - Optimal Level 2'!$L$2:$L$142</definedName>
    <definedName name="solver_rhs3" localSheetId="6" hidden="1">'MODEL - Optimal Level 3'!$L$2:$L$143</definedName>
    <definedName name="solver_rhs4" localSheetId="1" hidden="1">integer</definedName>
    <definedName name="solver_rhs4" localSheetId="3" hidden="1">integer</definedName>
    <definedName name="solver_rhs4" localSheetId="4" hidden="1">integer</definedName>
    <definedName name="solver_rhs4" localSheetId="2" hidden="1">integer</definedName>
    <definedName name="solver_rhs4" localSheetId="5" hidden="1">integer</definedName>
    <definedName name="solver_rhs4" localSheetId="6" hidden="1">integer</definedName>
    <definedName name="solver_rlx" localSheetId="1" hidden="1">2</definedName>
    <definedName name="solver_rlx" localSheetId="3" hidden="1">2</definedName>
    <definedName name="solver_rlx" localSheetId="4" hidden="1">2</definedName>
    <definedName name="solver_rlx" localSheetId="2" hidden="1">2</definedName>
    <definedName name="solver_rlx" localSheetId="5" hidden="1">2</definedName>
    <definedName name="solver_rlx" localSheetId="6" hidden="1">2</definedName>
    <definedName name="solver_rsd" localSheetId="1" hidden="1">0</definedName>
    <definedName name="solver_rsd" localSheetId="3" hidden="1">0</definedName>
    <definedName name="solver_rsd" localSheetId="4" hidden="1">0</definedName>
    <definedName name="solver_rsd" localSheetId="2" hidden="1">0</definedName>
    <definedName name="solver_rsd" localSheetId="5" hidden="1">0</definedName>
    <definedName name="solver_rsd" localSheetId="6" hidden="1">0</definedName>
    <definedName name="solver_scl" localSheetId="1" hidden="1">2</definedName>
    <definedName name="solver_scl" localSheetId="3" hidden="1">2</definedName>
    <definedName name="solver_scl" localSheetId="4" hidden="1">2</definedName>
    <definedName name="solver_scl" localSheetId="2" hidden="1">2</definedName>
    <definedName name="solver_scl" localSheetId="5" hidden="1">2</definedName>
    <definedName name="solver_scl" localSheetId="6" hidden="1">2</definedName>
    <definedName name="solver_sho" localSheetId="1" hidden="1">2</definedName>
    <definedName name="solver_sho" localSheetId="3" hidden="1">2</definedName>
    <definedName name="solver_sho" localSheetId="4" hidden="1">2</definedName>
    <definedName name="solver_sho" localSheetId="2" hidden="1">2</definedName>
    <definedName name="solver_sho" localSheetId="5" hidden="1">2</definedName>
    <definedName name="solver_sho" localSheetId="6" hidden="1">2</definedName>
    <definedName name="solver_ssz" localSheetId="1" hidden="1">100</definedName>
    <definedName name="solver_ssz" localSheetId="3" hidden="1">100</definedName>
    <definedName name="solver_ssz" localSheetId="4" hidden="1">100</definedName>
    <definedName name="solver_ssz" localSheetId="2" hidden="1">100</definedName>
    <definedName name="solver_ssz" localSheetId="5" hidden="1">100</definedName>
    <definedName name="solver_ssz" localSheetId="6" hidden="1">100</definedName>
    <definedName name="solver_tim" localSheetId="1" hidden="1">2147483647</definedName>
    <definedName name="solver_tim" localSheetId="3" hidden="1">2147483647</definedName>
    <definedName name="solver_tim" localSheetId="4" hidden="1">2147483647</definedName>
    <definedName name="solver_tim" localSheetId="2" hidden="1">2147483647</definedName>
    <definedName name="solver_tim" localSheetId="5" hidden="1">2147483647</definedName>
    <definedName name="solver_tim" localSheetId="6" hidden="1">2147483647</definedName>
    <definedName name="solver_tol" localSheetId="1" hidden="1">0.01</definedName>
    <definedName name="solver_tol" localSheetId="3" hidden="1">0.01</definedName>
    <definedName name="solver_tol" localSheetId="4" hidden="1">0.01</definedName>
    <definedName name="solver_tol" localSheetId="2" hidden="1">0.01</definedName>
    <definedName name="solver_tol" localSheetId="5" hidden="1">0.01</definedName>
    <definedName name="solver_tol" localSheetId="6" hidden="1">0.01</definedName>
    <definedName name="solver_typ" localSheetId="1" hidden="1">1</definedName>
    <definedName name="solver_typ" localSheetId="3" hidden="1">1</definedName>
    <definedName name="solver_typ" localSheetId="4" hidden="1">1</definedName>
    <definedName name="solver_typ" localSheetId="2" hidden="1">1</definedName>
    <definedName name="solver_typ" localSheetId="5" hidden="1">1</definedName>
    <definedName name="solver_typ" localSheetId="6" hidden="1">1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2" hidden="1">0</definedName>
    <definedName name="solver_val" localSheetId="5" hidden="1">0</definedName>
    <definedName name="solver_val" localSheetId="6" hidden="1">0</definedName>
    <definedName name="solver_ver" localSheetId="1" hidden="1">2</definedName>
    <definedName name="solver_ver" localSheetId="3" hidden="1">3</definedName>
    <definedName name="solver_ver" localSheetId="4" hidden="1">3</definedName>
    <definedName name="solver_ver" localSheetId="2" hidden="1">3</definedName>
    <definedName name="solver_ver" localSheetId="5" hidden="1">3</definedName>
    <definedName name="solver_ver" localSheetId="6" hidden="1">3</definedName>
  </definedNames>
  <calcPr calcId="145621" calcMode="manual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2" i="14" l="1"/>
  <c r="M3" i="16"/>
  <c r="M4" i="16"/>
  <c r="M5" i="16"/>
  <c r="M6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2" i="16"/>
  <c r="D146" i="15"/>
  <c r="M3" i="15"/>
  <c r="D147" i="15"/>
  <c r="M4" i="15"/>
  <c r="M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E27" i="15"/>
  <c r="M27" i="15"/>
  <c r="E28" i="15"/>
  <c r="M28" i="15"/>
  <c r="M29" i="15"/>
  <c r="M30" i="15"/>
  <c r="M31" i="15"/>
  <c r="M32" i="15"/>
  <c r="M33" i="15"/>
  <c r="M34" i="15"/>
  <c r="M35" i="15"/>
  <c r="M36" i="15"/>
  <c r="E37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E62" i="15"/>
  <c r="M62" i="15"/>
  <c r="M63" i="15"/>
  <c r="M64" i="15"/>
  <c r="M65" i="15"/>
  <c r="E66" i="15"/>
  <c r="M66" i="15"/>
  <c r="M67" i="15"/>
  <c r="M68" i="15"/>
  <c r="M69" i="15"/>
  <c r="M70" i="15"/>
  <c r="M71" i="15"/>
  <c r="M72" i="15"/>
  <c r="M73" i="15"/>
  <c r="M74" i="15"/>
  <c r="M75" i="15"/>
  <c r="M76" i="15"/>
  <c r="E77" i="15"/>
  <c r="M77" i="15"/>
  <c r="M78" i="15"/>
  <c r="M79" i="15"/>
  <c r="M80" i="15"/>
  <c r="M81" i="15"/>
  <c r="M82" i="15"/>
  <c r="M83" i="15"/>
  <c r="E84" i="15"/>
  <c r="M84" i="15"/>
  <c r="M85" i="15"/>
  <c r="M86" i="15"/>
  <c r="M87" i="15"/>
  <c r="M88" i="15"/>
  <c r="M89" i="15"/>
  <c r="M90" i="15"/>
  <c r="M91" i="15"/>
  <c r="M92" i="15"/>
  <c r="M93" i="15"/>
  <c r="M94" i="15"/>
  <c r="M95" i="15"/>
  <c r="M96" i="15"/>
  <c r="M97" i="15"/>
  <c r="E98" i="15"/>
  <c r="M98" i="15"/>
  <c r="M99" i="15"/>
  <c r="M100" i="15"/>
  <c r="M101" i="15"/>
  <c r="M102" i="15"/>
  <c r="M103" i="15"/>
  <c r="M104" i="15"/>
  <c r="M105" i="15"/>
  <c r="M106" i="15"/>
  <c r="M107" i="15"/>
  <c r="M108" i="15"/>
  <c r="M109" i="15"/>
  <c r="M110" i="15"/>
  <c r="M111" i="15"/>
  <c r="M112" i="15"/>
  <c r="M113" i="15"/>
  <c r="M114" i="15"/>
  <c r="M115" i="15"/>
  <c r="M116" i="15"/>
  <c r="M117" i="15"/>
  <c r="M118" i="15"/>
  <c r="M119" i="15"/>
  <c r="M120" i="15"/>
  <c r="M121" i="15"/>
  <c r="M122" i="15"/>
  <c r="E123" i="15"/>
  <c r="M123" i="15"/>
  <c r="M124" i="15"/>
  <c r="M125" i="15"/>
  <c r="M126" i="15"/>
  <c r="M127" i="15"/>
  <c r="M128" i="15"/>
  <c r="M129" i="15"/>
  <c r="M130" i="15"/>
  <c r="M131" i="15"/>
  <c r="E132" i="15"/>
  <c r="M132" i="15"/>
  <c r="E133" i="15"/>
  <c r="M133" i="15"/>
  <c r="M134" i="15"/>
  <c r="M135" i="15"/>
  <c r="M136" i="15"/>
  <c r="E137" i="15"/>
  <c r="M137" i="15"/>
  <c r="M138" i="15"/>
  <c r="M139" i="15"/>
  <c r="M140" i="15"/>
  <c r="M141" i="15"/>
  <c r="E142" i="15"/>
  <c r="M142" i="15"/>
  <c r="M2" i="15"/>
  <c r="D146" i="17"/>
  <c r="M3" i="17"/>
  <c r="D147" i="17"/>
  <c r="M4" i="17"/>
  <c r="M5" i="17"/>
  <c r="M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E27" i="17"/>
  <c r="M27" i="17"/>
  <c r="E28" i="17"/>
  <c r="M28" i="17"/>
  <c r="M29" i="17"/>
  <c r="M30" i="17"/>
  <c r="M31" i="17"/>
  <c r="M32" i="17"/>
  <c r="M33" i="17"/>
  <c r="M34" i="17"/>
  <c r="M35" i="17"/>
  <c r="M36" i="17"/>
  <c r="E37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0" i="17"/>
  <c r="M61" i="17"/>
  <c r="E62" i="17"/>
  <c r="M62" i="17"/>
  <c r="M63" i="17"/>
  <c r="M64" i="17"/>
  <c r="M65" i="17"/>
  <c r="E66" i="17"/>
  <c r="M66" i="17"/>
  <c r="M67" i="17"/>
  <c r="M68" i="17"/>
  <c r="M69" i="17"/>
  <c r="M70" i="17"/>
  <c r="M71" i="17"/>
  <c r="M72" i="17"/>
  <c r="M73" i="17"/>
  <c r="M74" i="17"/>
  <c r="M75" i="17"/>
  <c r="M76" i="17"/>
  <c r="E77" i="17"/>
  <c r="M77" i="17"/>
  <c r="M78" i="17"/>
  <c r="M79" i="17"/>
  <c r="M80" i="17"/>
  <c r="M81" i="17"/>
  <c r="M82" i="17"/>
  <c r="M83" i="17"/>
  <c r="E84" i="17"/>
  <c r="M84" i="17"/>
  <c r="M85" i="17"/>
  <c r="M86" i="17"/>
  <c r="M87" i="17"/>
  <c r="M88" i="17"/>
  <c r="M89" i="17"/>
  <c r="M90" i="17"/>
  <c r="M91" i="17"/>
  <c r="M92" i="17"/>
  <c r="M93" i="17"/>
  <c r="M94" i="17"/>
  <c r="M95" i="17"/>
  <c r="M96" i="17"/>
  <c r="M97" i="17"/>
  <c r="E98" i="17"/>
  <c r="M98" i="17"/>
  <c r="M99" i="17"/>
  <c r="M100" i="17"/>
  <c r="M101" i="17"/>
  <c r="M102" i="17"/>
  <c r="M103" i="17"/>
  <c r="M104" i="17"/>
  <c r="M105" i="17"/>
  <c r="M106" i="17"/>
  <c r="M107" i="17"/>
  <c r="M108" i="17"/>
  <c r="M109" i="17"/>
  <c r="M110" i="17"/>
  <c r="M111" i="17"/>
  <c r="M112" i="17"/>
  <c r="M113" i="17"/>
  <c r="M114" i="17"/>
  <c r="M115" i="17"/>
  <c r="M116" i="17"/>
  <c r="M117" i="17"/>
  <c r="M118" i="17"/>
  <c r="M119" i="17"/>
  <c r="M120" i="17"/>
  <c r="M121" i="17"/>
  <c r="M122" i="17"/>
  <c r="E123" i="17"/>
  <c r="M123" i="17"/>
  <c r="M124" i="17"/>
  <c r="M125" i="17"/>
  <c r="M126" i="17"/>
  <c r="M127" i="17"/>
  <c r="M128" i="17"/>
  <c r="M129" i="17"/>
  <c r="M130" i="17"/>
  <c r="M131" i="17"/>
  <c r="E132" i="17"/>
  <c r="M132" i="17"/>
  <c r="E133" i="17"/>
  <c r="M133" i="17"/>
  <c r="M134" i="17"/>
  <c r="M135" i="17"/>
  <c r="M136" i="17"/>
  <c r="E137" i="17"/>
  <c r="M137" i="17"/>
  <c r="M138" i="17"/>
  <c r="M139" i="17"/>
  <c r="M140" i="17"/>
  <c r="M141" i="17"/>
  <c r="E142" i="17"/>
  <c r="M142" i="17"/>
  <c r="M2" i="17"/>
  <c r="D146" i="7"/>
  <c r="M3" i="7"/>
  <c r="D147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E27" i="7"/>
  <c r="M27" i="7"/>
  <c r="E28" i="7"/>
  <c r="M28" i="7"/>
  <c r="M29" i="7"/>
  <c r="M30" i="7"/>
  <c r="M31" i="7"/>
  <c r="M32" i="7"/>
  <c r="M33" i="7"/>
  <c r="M34" i="7"/>
  <c r="M35" i="7"/>
  <c r="M36" i="7"/>
  <c r="E37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E62" i="7"/>
  <c r="M62" i="7"/>
  <c r="M63" i="7"/>
  <c r="M64" i="7"/>
  <c r="M65" i="7"/>
  <c r="E66" i="7"/>
  <c r="M66" i="7"/>
  <c r="M67" i="7"/>
  <c r="M68" i="7"/>
  <c r="M69" i="7"/>
  <c r="M70" i="7"/>
  <c r="M71" i="7"/>
  <c r="M72" i="7"/>
  <c r="M73" i="7"/>
  <c r="M74" i="7"/>
  <c r="M75" i="7"/>
  <c r="M76" i="7"/>
  <c r="E77" i="7"/>
  <c r="M77" i="7"/>
  <c r="M78" i="7"/>
  <c r="M79" i="7"/>
  <c r="M80" i="7"/>
  <c r="M81" i="7"/>
  <c r="M82" i="7"/>
  <c r="M83" i="7"/>
  <c r="E84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E98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E123" i="7"/>
  <c r="M123" i="7"/>
  <c r="M124" i="7"/>
  <c r="M125" i="7"/>
  <c r="M126" i="7"/>
  <c r="M127" i="7"/>
  <c r="M128" i="7"/>
  <c r="M129" i="7"/>
  <c r="M130" i="7"/>
  <c r="M131" i="7"/>
  <c r="E132" i="7"/>
  <c r="M132" i="7"/>
  <c r="E133" i="7"/>
  <c r="M133" i="7"/>
  <c r="M134" i="7"/>
  <c r="M135" i="7"/>
  <c r="M136" i="7"/>
  <c r="E137" i="7"/>
  <c r="M137" i="7"/>
  <c r="M138" i="7"/>
  <c r="M139" i="7"/>
  <c r="M140" i="7"/>
  <c r="M141" i="7"/>
  <c r="E142" i="7"/>
  <c r="M142" i="7"/>
  <c r="M2" i="7"/>
  <c r="D146" i="14"/>
  <c r="M3" i="14"/>
  <c r="D147" i="14"/>
  <c r="M4" i="14"/>
  <c r="M5" i="14"/>
  <c r="M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E27" i="14"/>
  <c r="M27" i="14"/>
  <c r="E28" i="14"/>
  <c r="M28" i="14"/>
  <c r="M29" i="14"/>
  <c r="M30" i="14"/>
  <c r="M31" i="14"/>
  <c r="M32" i="14"/>
  <c r="M33" i="14"/>
  <c r="M34" i="14"/>
  <c r="M35" i="14"/>
  <c r="M36" i="14"/>
  <c r="E37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E62" i="14"/>
  <c r="M62" i="14"/>
  <c r="M63" i="14"/>
  <c r="M64" i="14"/>
  <c r="M65" i="14"/>
  <c r="E66" i="14"/>
  <c r="M66" i="14"/>
  <c r="M67" i="14"/>
  <c r="M68" i="14"/>
  <c r="M69" i="14"/>
  <c r="M70" i="14"/>
  <c r="M71" i="14"/>
  <c r="M72" i="14"/>
  <c r="M73" i="14"/>
  <c r="M74" i="14"/>
  <c r="M75" i="14"/>
  <c r="M76" i="14"/>
  <c r="E77" i="14"/>
  <c r="M77" i="14"/>
  <c r="M78" i="14"/>
  <c r="M79" i="14"/>
  <c r="M80" i="14"/>
  <c r="M81" i="14"/>
  <c r="M82" i="14"/>
  <c r="M83" i="14"/>
  <c r="E84" i="14"/>
  <c r="M84" i="14"/>
  <c r="M85" i="14"/>
  <c r="M86" i="14"/>
  <c r="M87" i="14"/>
  <c r="M88" i="14"/>
  <c r="M89" i="14"/>
  <c r="M90" i="14"/>
  <c r="M91" i="14"/>
  <c r="M92" i="14"/>
  <c r="M93" i="14"/>
  <c r="M94" i="14"/>
  <c r="M95" i="14"/>
  <c r="M96" i="14"/>
  <c r="M97" i="14"/>
  <c r="E98" i="14"/>
  <c r="M98" i="14"/>
  <c r="M99" i="14"/>
  <c r="M100" i="14"/>
  <c r="M101" i="14"/>
  <c r="M102" i="14"/>
  <c r="M103" i="14"/>
  <c r="M104" i="14"/>
  <c r="M105" i="14"/>
  <c r="M106" i="14"/>
  <c r="M107" i="14"/>
  <c r="M108" i="14"/>
  <c r="M109" i="14"/>
  <c r="M110" i="14"/>
  <c r="M111" i="14"/>
  <c r="M112" i="14"/>
  <c r="M113" i="14"/>
  <c r="M114" i="14"/>
  <c r="M115" i="14"/>
  <c r="M116" i="14"/>
  <c r="M117" i="14"/>
  <c r="M118" i="14"/>
  <c r="M119" i="14"/>
  <c r="M120" i="14"/>
  <c r="M121" i="14"/>
  <c r="M122" i="14"/>
  <c r="E123" i="14"/>
  <c r="M123" i="14"/>
  <c r="M124" i="14"/>
  <c r="M125" i="14"/>
  <c r="M126" i="14"/>
  <c r="M127" i="14"/>
  <c r="M128" i="14"/>
  <c r="M129" i="14"/>
  <c r="M130" i="14"/>
  <c r="M131" i="14"/>
  <c r="E132" i="14"/>
  <c r="M132" i="14"/>
  <c r="E133" i="14"/>
  <c r="M133" i="14"/>
  <c r="M134" i="14"/>
  <c r="M135" i="14"/>
  <c r="M136" i="14"/>
  <c r="E137" i="14"/>
  <c r="M137" i="14"/>
  <c r="M138" i="14"/>
  <c r="M139" i="14"/>
  <c r="M140" i="14"/>
  <c r="M141" i="14"/>
  <c r="E142" i="14"/>
  <c r="M142" i="14"/>
  <c r="M2" i="14"/>
  <c r="Q2" i="17"/>
  <c r="Q3" i="17"/>
  <c r="Q4" i="17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09" i="17"/>
  <c r="Q110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D158" i="17"/>
  <c r="P2" i="17"/>
  <c r="P3" i="17"/>
  <c r="P4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D157" i="17"/>
  <c r="R2" i="17"/>
  <c r="R3" i="17"/>
  <c r="R4" i="17"/>
  <c r="R5" i="17"/>
  <c r="R6" i="17"/>
  <c r="R7" i="17"/>
  <c r="R8" i="17"/>
  <c r="R9" i="17"/>
  <c r="R10" i="17"/>
  <c r="R11" i="17"/>
  <c r="R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112" i="17"/>
  <c r="R113" i="17"/>
  <c r="R114" i="17"/>
  <c r="R115" i="17"/>
  <c r="R116" i="17"/>
  <c r="R117" i="17"/>
  <c r="R118" i="17"/>
  <c r="R119" i="17"/>
  <c r="R120" i="17"/>
  <c r="R121" i="17"/>
  <c r="R122" i="17"/>
  <c r="R123" i="17"/>
  <c r="R124" i="17"/>
  <c r="R125" i="17"/>
  <c r="R126" i="17"/>
  <c r="R127" i="17"/>
  <c r="R128" i="17"/>
  <c r="R129" i="17"/>
  <c r="R130" i="17"/>
  <c r="R131" i="17"/>
  <c r="R132" i="17"/>
  <c r="R133" i="17"/>
  <c r="R134" i="17"/>
  <c r="R135" i="17"/>
  <c r="R136" i="17"/>
  <c r="R137" i="17"/>
  <c r="R138" i="17"/>
  <c r="R139" i="17"/>
  <c r="R140" i="17"/>
  <c r="R141" i="17"/>
  <c r="R142" i="17"/>
  <c r="D156" i="17"/>
  <c r="D155" i="17"/>
  <c r="N2" i="17"/>
  <c r="N3" i="17"/>
  <c r="N4" i="17"/>
  <c r="N5" i="17"/>
  <c r="N6" i="17"/>
  <c r="N7" i="17"/>
  <c r="N8" i="17"/>
  <c r="N9" i="17"/>
  <c r="N10" i="17"/>
  <c r="N11" i="17"/>
  <c r="N12" i="17"/>
  <c r="N13" i="17"/>
  <c r="N14" i="17"/>
  <c r="N15" i="17"/>
  <c r="G16" i="17"/>
  <c r="N16" i="17"/>
  <c r="N17" i="17"/>
  <c r="N18" i="17"/>
  <c r="N19" i="17"/>
  <c r="N20" i="17"/>
  <c r="N21" i="17"/>
  <c r="G22" i="17"/>
  <c r="H22" i="17"/>
  <c r="N22" i="17"/>
  <c r="G23" i="17"/>
  <c r="H23" i="17"/>
  <c r="N23" i="17"/>
  <c r="N24" i="17"/>
  <c r="N25" i="17"/>
  <c r="G26" i="17"/>
  <c r="H26" i="17"/>
  <c r="N26" i="17"/>
  <c r="N27" i="17"/>
  <c r="N28" i="17"/>
  <c r="G29" i="17"/>
  <c r="N29" i="17"/>
  <c r="N30" i="17"/>
  <c r="N31" i="17"/>
  <c r="N32" i="17"/>
  <c r="G33" i="17"/>
  <c r="H33" i="17"/>
  <c r="N33" i="17"/>
  <c r="N34" i="17"/>
  <c r="G35" i="17"/>
  <c r="H35" i="17"/>
  <c r="N35" i="17"/>
  <c r="N36" i="17"/>
  <c r="N37" i="17"/>
  <c r="G38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G71" i="17"/>
  <c r="N71" i="17"/>
  <c r="G72" i="17"/>
  <c r="N72" i="17"/>
  <c r="G73" i="17"/>
  <c r="N73" i="17"/>
  <c r="N74" i="17"/>
  <c r="N75" i="17"/>
  <c r="G76" i="17"/>
  <c r="N76" i="17"/>
  <c r="N77" i="17"/>
  <c r="G78" i="17"/>
  <c r="N78" i="17"/>
  <c r="N79" i="17"/>
  <c r="G80" i="17"/>
  <c r="N80" i="17"/>
  <c r="N81" i="17"/>
  <c r="N82" i="17"/>
  <c r="N83" i="17"/>
  <c r="N84" i="17"/>
  <c r="G85" i="17"/>
  <c r="N85" i="17"/>
  <c r="N86" i="17"/>
  <c r="N87" i="17"/>
  <c r="N88" i="17"/>
  <c r="G89" i="17"/>
  <c r="N89" i="17"/>
  <c r="G90" i="17"/>
  <c r="N90" i="17"/>
  <c r="G91" i="17"/>
  <c r="N91" i="17"/>
  <c r="N92" i="17"/>
  <c r="N93" i="17"/>
  <c r="N94" i="17"/>
  <c r="N95" i="17"/>
  <c r="G96" i="17"/>
  <c r="N96" i="17"/>
  <c r="N97" i="17"/>
  <c r="N98" i="17"/>
  <c r="N99" i="17"/>
  <c r="G100" i="17"/>
  <c r="N100" i="17"/>
  <c r="N101" i="17"/>
  <c r="N102" i="17"/>
  <c r="G103" i="17"/>
  <c r="H103" i="17"/>
  <c r="N103" i="17"/>
  <c r="G104" i="17"/>
  <c r="N104" i="17"/>
  <c r="N105" i="17"/>
  <c r="G106" i="17"/>
  <c r="N106" i="17"/>
  <c r="N107" i="17"/>
  <c r="G108" i="17"/>
  <c r="N108" i="17"/>
  <c r="G109" i="17"/>
  <c r="N109" i="17"/>
  <c r="N110" i="17"/>
  <c r="N111" i="17"/>
  <c r="N112" i="17"/>
  <c r="N113" i="17"/>
  <c r="G114" i="17"/>
  <c r="N114" i="17"/>
  <c r="N115" i="17"/>
  <c r="N116" i="17"/>
  <c r="N117" i="17"/>
  <c r="N118" i="17"/>
  <c r="N119" i="17"/>
  <c r="N120" i="17"/>
  <c r="N121" i="17"/>
  <c r="G122" i="17"/>
  <c r="N122" i="17"/>
  <c r="G123" i="17"/>
  <c r="N123" i="17"/>
  <c r="N124" i="17"/>
  <c r="N125" i="17"/>
  <c r="N126" i="17"/>
  <c r="N127" i="17"/>
  <c r="N128" i="17"/>
  <c r="G129" i="17"/>
  <c r="N129" i="17"/>
  <c r="N130" i="17"/>
  <c r="G131" i="17"/>
  <c r="H131" i="17"/>
  <c r="N131" i="17"/>
  <c r="G132" i="17"/>
  <c r="N132" i="17"/>
  <c r="G133" i="17"/>
  <c r="N133" i="17"/>
  <c r="G134" i="17"/>
  <c r="N134" i="17"/>
  <c r="G135" i="17"/>
  <c r="N135" i="17"/>
  <c r="G136" i="17"/>
  <c r="N136" i="17"/>
  <c r="G137" i="17"/>
  <c r="N137" i="17"/>
  <c r="G138" i="17"/>
  <c r="N138" i="17"/>
  <c r="G139" i="17"/>
  <c r="N139" i="17"/>
  <c r="G140" i="17"/>
  <c r="H140" i="17"/>
  <c r="N140" i="17"/>
  <c r="G141" i="17"/>
  <c r="N141" i="17"/>
  <c r="N142" i="17"/>
  <c r="D153" i="17"/>
  <c r="L142" i="17"/>
  <c r="L141" i="17"/>
  <c r="L140" i="17"/>
  <c r="L139" i="17"/>
  <c r="L138" i="17"/>
  <c r="L137" i="17"/>
  <c r="L136" i="17"/>
  <c r="L135" i="17"/>
  <c r="L134" i="17"/>
  <c r="L133" i="17"/>
  <c r="L132" i="17"/>
  <c r="L131" i="17"/>
  <c r="L130" i="17"/>
  <c r="L129" i="17"/>
  <c r="L128" i="17"/>
  <c r="L127" i="17"/>
  <c r="L126" i="17"/>
  <c r="L125" i="17"/>
  <c r="L124" i="17"/>
  <c r="L123" i="17"/>
  <c r="L122" i="17"/>
  <c r="L121" i="17"/>
  <c r="L120" i="17"/>
  <c r="L119" i="17"/>
  <c r="L118" i="17"/>
  <c r="L117" i="17"/>
  <c r="L116" i="17"/>
  <c r="L115" i="17"/>
  <c r="L114" i="17"/>
  <c r="L113" i="17"/>
  <c r="L112" i="17"/>
  <c r="L111" i="17"/>
  <c r="L110" i="17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80" i="17"/>
  <c r="L79" i="17"/>
  <c r="L78" i="17"/>
  <c r="L77" i="17"/>
  <c r="L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L6" i="17"/>
  <c r="L5" i="17"/>
  <c r="L4" i="17"/>
  <c r="L3" i="17"/>
  <c r="L2" i="17"/>
  <c r="D148" i="16"/>
  <c r="Q2" i="16"/>
  <c r="D147" i="16"/>
  <c r="Q3" i="16"/>
  <c r="Q4" i="16"/>
  <c r="Q5" i="16"/>
  <c r="Q6" i="16"/>
  <c r="Q7" i="16"/>
  <c r="Q8" i="16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E28" i="16"/>
  <c r="Q28" i="16"/>
  <c r="E29" i="16"/>
  <c r="Q29" i="16"/>
  <c r="Q30" i="16"/>
  <c r="Q31" i="16"/>
  <c r="Q32" i="16"/>
  <c r="Q33" i="16"/>
  <c r="Q34" i="16"/>
  <c r="Q35" i="16"/>
  <c r="Q36" i="16"/>
  <c r="Q37" i="16"/>
  <c r="E38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1" i="16"/>
  <c r="Q52" i="16"/>
  <c r="Q53" i="16"/>
  <c r="Q54" i="16"/>
  <c r="Q55" i="16"/>
  <c r="Q56" i="16"/>
  <c r="Q57" i="16"/>
  <c r="Q58" i="16"/>
  <c r="Q59" i="16"/>
  <c r="Q60" i="16"/>
  <c r="Q61" i="16"/>
  <c r="Q62" i="16"/>
  <c r="E63" i="16"/>
  <c r="Q63" i="16"/>
  <c r="Q64" i="16"/>
  <c r="Q65" i="16"/>
  <c r="Q66" i="16"/>
  <c r="E67" i="16"/>
  <c r="Q67" i="16"/>
  <c r="Q68" i="16"/>
  <c r="Q69" i="16"/>
  <c r="Q70" i="16"/>
  <c r="Q71" i="16"/>
  <c r="Q72" i="16"/>
  <c r="Q73" i="16"/>
  <c r="Q74" i="16"/>
  <c r="Q75" i="16"/>
  <c r="Q76" i="16"/>
  <c r="Q77" i="16"/>
  <c r="E78" i="16"/>
  <c r="Q78" i="16"/>
  <c r="Q79" i="16"/>
  <c r="Q80" i="16"/>
  <c r="Q81" i="16"/>
  <c r="Q82" i="16"/>
  <c r="Q83" i="16"/>
  <c r="Q84" i="16"/>
  <c r="E85" i="16"/>
  <c r="Q85" i="16"/>
  <c r="Q86" i="16"/>
  <c r="Q87" i="16"/>
  <c r="Q88" i="16"/>
  <c r="Q89" i="16"/>
  <c r="Q90" i="16"/>
  <c r="Q91" i="16"/>
  <c r="Q92" i="16"/>
  <c r="Q93" i="16"/>
  <c r="Q94" i="16"/>
  <c r="Q95" i="16"/>
  <c r="Q96" i="16"/>
  <c r="Q97" i="16"/>
  <c r="Q98" i="16"/>
  <c r="E99" i="16"/>
  <c r="Q99" i="16"/>
  <c r="Q100" i="16"/>
  <c r="Q101" i="16"/>
  <c r="Q102" i="16"/>
  <c r="Q103" i="16"/>
  <c r="Q104" i="16"/>
  <c r="Q105" i="16"/>
  <c r="Q106" i="16"/>
  <c r="Q107" i="16"/>
  <c r="Q108" i="16"/>
  <c r="Q109" i="16"/>
  <c r="Q110" i="16"/>
  <c r="Q111" i="16"/>
  <c r="Q112" i="16"/>
  <c r="Q113" i="16"/>
  <c r="Q114" i="16"/>
  <c r="Q115" i="16"/>
  <c r="Q116" i="16"/>
  <c r="Q117" i="16"/>
  <c r="Q118" i="16"/>
  <c r="Q119" i="16"/>
  <c r="Q120" i="16"/>
  <c r="Q121" i="16"/>
  <c r="Q122" i="16"/>
  <c r="Q123" i="16"/>
  <c r="E124" i="16"/>
  <c r="Q124" i="16"/>
  <c r="Q125" i="16"/>
  <c r="Q126" i="16"/>
  <c r="Q127" i="16"/>
  <c r="Q128" i="16"/>
  <c r="Q129" i="16"/>
  <c r="Q130" i="16"/>
  <c r="Q131" i="16"/>
  <c r="Q132" i="16"/>
  <c r="E133" i="16"/>
  <c r="Q133" i="16"/>
  <c r="E134" i="16"/>
  <c r="Q134" i="16"/>
  <c r="Q135" i="16"/>
  <c r="Q136" i="16"/>
  <c r="Q137" i="16"/>
  <c r="E138" i="16"/>
  <c r="Q138" i="16"/>
  <c r="Q139" i="16"/>
  <c r="Q140" i="16"/>
  <c r="Q141" i="16"/>
  <c r="Q142" i="16"/>
  <c r="E143" i="16"/>
  <c r="Q143" i="16"/>
  <c r="D159" i="16"/>
  <c r="P2" i="16"/>
  <c r="P3" i="16"/>
  <c r="P4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54" i="16"/>
  <c r="P55" i="16"/>
  <c r="P56" i="16"/>
  <c r="P57" i="16"/>
  <c r="P58" i="16"/>
  <c r="P59" i="16"/>
  <c r="P60" i="16"/>
  <c r="P61" i="16"/>
  <c r="P62" i="16"/>
  <c r="P63" i="16"/>
  <c r="P64" i="16"/>
  <c r="P65" i="16"/>
  <c r="P66" i="16"/>
  <c r="P67" i="16"/>
  <c r="P68" i="16"/>
  <c r="P69" i="16"/>
  <c r="P70" i="16"/>
  <c r="P71" i="16"/>
  <c r="P72" i="16"/>
  <c r="P73" i="16"/>
  <c r="P74" i="16"/>
  <c r="P75" i="16"/>
  <c r="P76" i="16"/>
  <c r="P77" i="16"/>
  <c r="P78" i="16"/>
  <c r="P79" i="16"/>
  <c r="P80" i="16"/>
  <c r="P81" i="16"/>
  <c r="P82" i="16"/>
  <c r="P83" i="16"/>
  <c r="P84" i="16"/>
  <c r="P85" i="16"/>
  <c r="P86" i="16"/>
  <c r="P87" i="16"/>
  <c r="P88" i="16"/>
  <c r="P89" i="16"/>
  <c r="P90" i="16"/>
  <c r="P91" i="16"/>
  <c r="P92" i="16"/>
  <c r="P93" i="16"/>
  <c r="P94" i="16"/>
  <c r="P95" i="16"/>
  <c r="P96" i="16"/>
  <c r="P97" i="16"/>
  <c r="P98" i="16"/>
  <c r="P99" i="16"/>
  <c r="P100" i="16"/>
  <c r="P101" i="16"/>
  <c r="P102" i="16"/>
  <c r="P103" i="16"/>
  <c r="P104" i="16"/>
  <c r="P105" i="16"/>
  <c r="P106" i="16"/>
  <c r="P107" i="16"/>
  <c r="P108" i="16"/>
  <c r="P109" i="16"/>
  <c r="P110" i="16"/>
  <c r="P111" i="16"/>
  <c r="P112" i="16"/>
  <c r="P113" i="16"/>
  <c r="P114" i="16"/>
  <c r="P115" i="16"/>
  <c r="P116" i="16"/>
  <c r="P117" i="16"/>
  <c r="P118" i="16"/>
  <c r="P119" i="16"/>
  <c r="P120" i="16"/>
  <c r="P121" i="16"/>
  <c r="P122" i="16"/>
  <c r="P123" i="16"/>
  <c r="P124" i="16"/>
  <c r="P125" i="16"/>
  <c r="P126" i="16"/>
  <c r="P127" i="16"/>
  <c r="P128" i="16"/>
  <c r="P129" i="16"/>
  <c r="P130" i="16"/>
  <c r="P131" i="16"/>
  <c r="P132" i="16"/>
  <c r="P133" i="16"/>
  <c r="P134" i="16"/>
  <c r="P135" i="16"/>
  <c r="P136" i="16"/>
  <c r="P137" i="16"/>
  <c r="P138" i="16"/>
  <c r="P139" i="16"/>
  <c r="P140" i="16"/>
  <c r="P141" i="16"/>
  <c r="P142" i="16"/>
  <c r="P143" i="16"/>
  <c r="D158" i="16"/>
  <c r="R2" i="16"/>
  <c r="R3" i="16"/>
  <c r="R4" i="16"/>
  <c r="R5" i="16"/>
  <c r="R6" i="16"/>
  <c r="R7" i="16"/>
  <c r="R8" i="16"/>
  <c r="R9" i="16"/>
  <c r="R10" i="16"/>
  <c r="R11" i="16"/>
  <c r="R12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0" i="16"/>
  <c r="R51" i="16"/>
  <c r="R52" i="16"/>
  <c r="R53" i="16"/>
  <c r="R54" i="16"/>
  <c r="R55" i="16"/>
  <c r="R56" i="16"/>
  <c r="R57" i="16"/>
  <c r="R58" i="16"/>
  <c r="R59" i="16"/>
  <c r="R60" i="16"/>
  <c r="R61" i="16"/>
  <c r="R62" i="16"/>
  <c r="R63" i="16"/>
  <c r="R64" i="16"/>
  <c r="R65" i="16"/>
  <c r="R66" i="16"/>
  <c r="R67" i="16"/>
  <c r="R68" i="16"/>
  <c r="R69" i="16"/>
  <c r="R70" i="16"/>
  <c r="R71" i="16"/>
  <c r="R72" i="16"/>
  <c r="R73" i="16"/>
  <c r="R74" i="16"/>
  <c r="R75" i="16"/>
  <c r="R76" i="16"/>
  <c r="R77" i="16"/>
  <c r="R78" i="16"/>
  <c r="R79" i="16"/>
  <c r="R80" i="16"/>
  <c r="R81" i="16"/>
  <c r="R82" i="16"/>
  <c r="R83" i="16"/>
  <c r="R84" i="16"/>
  <c r="R85" i="16"/>
  <c r="R86" i="16"/>
  <c r="R87" i="16"/>
  <c r="R88" i="16"/>
  <c r="R89" i="16"/>
  <c r="R90" i="16"/>
  <c r="R91" i="16"/>
  <c r="R92" i="16"/>
  <c r="R93" i="16"/>
  <c r="R94" i="16"/>
  <c r="R95" i="16"/>
  <c r="R96" i="16"/>
  <c r="R97" i="16"/>
  <c r="R98" i="16"/>
  <c r="R99" i="16"/>
  <c r="R100" i="16"/>
  <c r="R101" i="16"/>
  <c r="R102" i="16"/>
  <c r="R103" i="16"/>
  <c r="R104" i="16"/>
  <c r="R105" i="16"/>
  <c r="R106" i="16"/>
  <c r="R107" i="16"/>
  <c r="R108" i="16"/>
  <c r="R109" i="16"/>
  <c r="R110" i="16"/>
  <c r="R111" i="16"/>
  <c r="R112" i="16"/>
  <c r="R113" i="16"/>
  <c r="R114" i="16"/>
  <c r="R115" i="16"/>
  <c r="R116" i="16"/>
  <c r="R117" i="16"/>
  <c r="R118" i="16"/>
  <c r="R119" i="16"/>
  <c r="R120" i="16"/>
  <c r="R121" i="16"/>
  <c r="R122" i="16"/>
  <c r="R123" i="16"/>
  <c r="R124" i="16"/>
  <c r="R125" i="16"/>
  <c r="R126" i="16"/>
  <c r="R127" i="16"/>
  <c r="R128" i="16"/>
  <c r="R129" i="16"/>
  <c r="R130" i="16"/>
  <c r="R131" i="16"/>
  <c r="R132" i="16"/>
  <c r="R133" i="16"/>
  <c r="R134" i="16"/>
  <c r="R135" i="16"/>
  <c r="R136" i="16"/>
  <c r="R137" i="16"/>
  <c r="R138" i="16"/>
  <c r="R139" i="16"/>
  <c r="R140" i="16"/>
  <c r="R141" i="16"/>
  <c r="R142" i="16"/>
  <c r="R143" i="16"/>
  <c r="D157" i="16"/>
  <c r="D156" i="16"/>
  <c r="N2" i="16"/>
  <c r="N3" i="16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G17" i="16"/>
  <c r="N17" i="16"/>
  <c r="N18" i="16"/>
  <c r="N19" i="16"/>
  <c r="N20" i="16"/>
  <c r="N21" i="16"/>
  <c r="N22" i="16"/>
  <c r="G23" i="16"/>
  <c r="H23" i="16"/>
  <c r="N23" i="16"/>
  <c r="G24" i="16"/>
  <c r="H24" i="16"/>
  <c r="N24" i="16"/>
  <c r="N25" i="16"/>
  <c r="N26" i="16"/>
  <c r="G27" i="16"/>
  <c r="H27" i="16"/>
  <c r="N27" i="16"/>
  <c r="N28" i="16"/>
  <c r="N29" i="16"/>
  <c r="G30" i="16"/>
  <c r="N30" i="16"/>
  <c r="N31" i="16"/>
  <c r="N32" i="16"/>
  <c r="N33" i="16"/>
  <c r="G34" i="16"/>
  <c r="H34" i="16"/>
  <c r="N34" i="16"/>
  <c r="N35" i="16"/>
  <c r="G36" i="16"/>
  <c r="H36" i="16"/>
  <c r="N36" i="16"/>
  <c r="N37" i="16"/>
  <c r="N38" i="16"/>
  <c r="G39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G72" i="16"/>
  <c r="N72" i="16"/>
  <c r="G73" i="16"/>
  <c r="N73" i="16"/>
  <c r="G74" i="16"/>
  <c r="N74" i="16"/>
  <c r="N75" i="16"/>
  <c r="N76" i="16"/>
  <c r="G77" i="16"/>
  <c r="N77" i="16"/>
  <c r="N78" i="16"/>
  <c r="G79" i="16"/>
  <c r="N79" i="16"/>
  <c r="N80" i="16"/>
  <c r="G81" i="16"/>
  <c r="N81" i="16"/>
  <c r="N82" i="16"/>
  <c r="N83" i="16"/>
  <c r="N84" i="16"/>
  <c r="N85" i="16"/>
  <c r="G86" i="16"/>
  <c r="N86" i="16"/>
  <c r="N87" i="16"/>
  <c r="N88" i="16"/>
  <c r="N89" i="16"/>
  <c r="G90" i="16"/>
  <c r="N90" i="16"/>
  <c r="G91" i="16"/>
  <c r="N91" i="16"/>
  <c r="G92" i="16"/>
  <c r="N92" i="16"/>
  <c r="N93" i="16"/>
  <c r="N94" i="16"/>
  <c r="N95" i="16"/>
  <c r="N96" i="16"/>
  <c r="G97" i="16"/>
  <c r="N97" i="16"/>
  <c r="N98" i="16"/>
  <c r="N99" i="16"/>
  <c r="N100" i="16"/>
  <c r="G101" i="16"/>
  <c r="N101" i="16"/>
  <c r="N102" i="16"/>
  <c r="N103" i="16"/>
  <c r="G104" i="16"/>
  <c r="H104" i="16"/>
  <c r="N104" i="16"/>
  <c r="G105" i="16"/>
  <c r="N105" i="16"/>
  <c r="N106" i="16"/>
  <c r="G107" i="16"/>
  <c r="N107" i="16"/>
  <c r="N108" i="16"/>
  <c r="G109" i="16"/>
  <c r="N109" i="16"/>
  <c r="G110" i="16"/>
  <c r="N110" i="16"/>
  <c r="N111" i="16"/>
  <c r="N112" i="16"/>
  <c r="N113" i="16"/>
  <c r="N114" i="16"/>
  <c r="G115" i="16"/>
  <c r="N115" i="16"/>
  <c r="N116" i="16"/>
  <c r="N117" i="16"/>
  <c r="N118" i="16"/>
  <c r="N119" i="16"/>
  <c r="N120" i="16"/>
  <c r="N121" i="16"/>
  <c r="N122" i="16"/>
  <c r="G123" i="16"/>
  <c r="N123" i="16"/>
  <c r="G124" i="16"/>
  <c r="N124" i="16"/>
  <c r="N125" i="16"/>
  <c r="N126" i="16"/>
  <c r="N127" i="16"/>
  <c r="N128" i="16"/>
  <c r="N129" i="16"/>
  <c r="G130" i="16"/>
  <c r="N130" i="16"/>
  <c r="N131" i="16"/>
  <c r="G132" i="16"/>
  <c r="H132" i="16"/>
  <c r="N132" i="16"/>
  <c r="G133" i="16"/>
  <c r="N133" i="16"/>
  <c r="G134" i="16"/>
  <c r="N134" i="16"/>
  <c r="G135" i="16"/>
  <c r="N135" i="16"/>
  <c r="G136" i="16"/>
  <c r="N136" i="16"/>
  <c r="G137" i="16"/>
  <c r="N137" i="16"/>
  <c r="G138" i="16"/>
  <c r="N138" i="16"/>
  <c r="G139" i="16"/>
  <c r="N139" i="16"/>
  <c r="G140" i="16"/>
  <c r="N140" i="16"/>
  <c r="G141" i="16"/>
  <c r="H141" i="16"/>
  <c r="N141" i="16"/>
  <c r="G142" i="16"/>
  <c r="N142" i="16"/>
  <c r="N143" i="16"/>
  <c r="D154" i="16"/>
  <c r="L143" i="16"/>
  <c r="L142" i="16"/>
  <c r="L141" i="16"/>
  <c r="L140" i="16"/>
  <c r="L139" i="16"/>
  <c r="L138" i="16"/>
  <c r="L137" i="16"/>
  <c r="L136" i="16"/>
  <c r="L135" i="16"/>
  <c r="L134" i="16"/>
  <c r="L133" i="16"/>
  <c r="L132" i="16"/>
  <c r="L131" i="16"/>
  <c r="L130" i="16"/>
  <c r="L129" i="16"/>
  <c r="L128" i="16"/>
  <c r="L127" i="16"/>
  <c r="L126" i="16"/>
  <c r="L125" i="16"/>
  <c r="L124" i="16"/>
  <c r="L123" i="16"/>
  <c r="L122" i="16"/>
  <c r="L121" i="16"/>
  <c r="L120" i="16"/>
  <c r="L119" i="16"/>
  <c r="L118" i="16"/>
  <c r="L117" i="16"/>
  <c r="L116" i="16"/>
  <c r="L115" i="16"/>
  <c r="L114" i="16"/>
  <c r="L113" i="16"/>
  <c r="L112" i="16"/>
  <c r="L111" i="16"/>
  <c r="L110" i="16"/>
  <c r="L109" i="16"/>
  <c r="L108" i="16"/>
  <c r="L107" i="16"/>
  <c r="L106" i="16"/>
  <c r="L105" i="16"/>
  <c r="L104" i="16"/>
  <c r="L103" i="16"/>
  <c r="L102" i="16"/>
  <c r="L101" i="16"/>
  <c r="L100" i="16"/>
  <c r="L99" i="16"/>
  <c r="L98" i="16"/>
  <c r="L97" i="16"/>
  <c r="L96" i="16"/>
  <c r="L95" i="16"/>
  <c r="L94" i="16"/>
  <c r="L93" i="16"/>
  <c r="L92" i="16"/>
  <c r="L91" i="16"/>
  <c r="L90" i="16"/>
  <c r="L89" i="16"/>
  <c r="L88" i="16"/>
  <c r="L87" i="16"/>
  <c r="L86" i="16"/>
  <c r="L85" i="16"/>
  <c r="L84" i="16"/>
  <c r="L83" i="16"/>
  <c r="L82" i="16"/>
  <c r="L81" i="16"/>
  <c r="L80" i="16"/>
  <c r="L79" i="16"/>
  <c r="L78" i="16"/>
  <c r="L77" i="16"/>
  <c r="L76" i="16"/>
  <c r="L75" i="16"/>
  <c r="L74" i="16"/>
  <c r="L73" i="16"/>
  <c r="L72" i="16"/>
  <c r="L71" i="16"/>
  <c r="L70" i="16"/>
  <c r="L69" i="16"/>
  <c r="L68" i="16"/>
  <c r="L67" i="16"/>
  <c r="L66" i="16"/>
  <c r="L65" i="16"/>
  <c r="L64" i="16"/>
  <c r="L63" i="16"/>
  <c r="L62" i="16"/>
  <c r="L61" i="16"/>
  <c r="L60" i="16"/>
  <c r="L59" i="16"/>
  <c r="L58" i="16"/>
  <c r="L57" i="16"/>
  <c r="L56" i="16"/>
  <c r="L55" i="16"/>
  <c r="L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L9" i="16"/>
  <c r="L8" i="16"/>
  <c r="L7" i="16"/>
  <c r="L6" i="16"/>
  <c r="L5" i="16"/>
  <c r="L4" i="16"/>
  <c r="L3" i="16"/>
  <c r="L2" i="16"/>
  <c r="Q2" i="15"/>
  <c r="Q3" i="15"/>
  <c r="Q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Q43" i="15"/>
  <c r="Q44" i="15"/>
  <c r="Q45" i="15"/>
  <c r="Q46" i="15"/>
  <c r="Q47" i="15"/>
  <c r="Q48" i="15"/>
  <c r="Q49" i="15"/>
  <c r="Q50" i="15"/>
  <c r="Q51" i="15"/>
  <c r="Q52" i="15"/>
  <c r="Q53" i="15"/>
  <c r="Q54" i="15"/>
  <c r="Q55" i="15"/>
  <c r="Q56" i="15"/>
  <c r="Q57" i="15"/>
  <c r="Q58" i="15"/>
  <c r="Q59" i="15"/>
  <c r="Q60" i="15"/>
  <c r="Q61" i="15"/>
  <c r="Q62" i="15"/>
  <c r="Q63" i="15"/>
  <c r="Q64" i="15"/>
  <c r="Q65" i="15"/>
  <c r="Q66" i="15"/>
  <c r="Q67" i="15"/>
  <c r="Q68" i="15"/>
  <c r="Q69" i="15"/>
  <c r="Q70" i="15"/>
  <c r="Q71" i="15"/>
  <c r="Q72" i="15"/>
  <c r="Q73" i="15"/>
  <c r="Q74" i="15"/>
  <c r="Q75" i="15"/>
  <c r="Q76" i="15"/>
  <c r="Q77" i="15"/>
  <c r="Q78" i="15"/>
  <c r="Q79" i="15"/>
  <c r="Q80" i="15"/>
  <c r="Q81" i="15"/>
  <c r="Q82" i="15"/>
  <c r="Q83" i="15"/>
  <c r="Q84" i="15"/>
  <c r="Q85" i="15"/>
  <c r="Q86" i="15"/>
  <c r="Q87" i="15"/>
  <c r="Q88" i="15"/>
  <c r="Q89" i="15"/>
  <c r="Q90" i="15"/>
  <c r="Q91" i="15"/>
  <c r="Q92" i="15"/>
  <c r="Q93" i="15"/>
  <c r="Q94" i="15"/>
  <c r="Q95" i="15"/>
  <c r="Q96" i="15"/>
  <c r="Q97" i="15"/>
  <c r="Q98" i="15"/>
  <c r="Q99" i="15"/>
  <c r="Q100" i="15"/>
  <c r="Q101" i="15"/>
  <c r="Q102" i="15"/>
  <c r="Q103" i="15"/>
  <c r="Q104" i="15"/>
  <c r="Q105" i="15"/>
  <c r="Q106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Q119" i="15"/>
  <c r="Q120" i="15"/>
  <c r="Q121" i="15"/>
  <c r="Q122" i="15"/>
  <c r="Q123" i="15"/>
  <c r="Q124" i="15"/>
  <c r="Q125" i="15"/>
  <c r="Q126" i="15"/>
  <c r="Q127" i="15"/>
  <c r="Q128" i="15"/>
  <c r="Q129" i="15"/>
  <c r="Q130" i="15"/>
  <c r="Q131" i="15"/>
  <c r="Q132" i="15"/>
  <c r="Q133" i="15"/>
  <c r="Q134" i="15"/>
  <c r="Q135" i="15"/>
  <c r="Q136" i="15"/>
  <c r="Q137" i="15"/>
  <c r="Q138" i="15"/>
  <c r="Q139" i="15"/>
  <c r="Q140" i="15"/>
  <c r="Q141" i="15"/>
  <c r="Q142" i="15"/>
  <c r="D158" i="15"/>
  <c r="P2" i="15"/>
  <c r="P3" i="15"/>
  <c r="P4" i="15"/>
  <c r="P5" i="15"/>
  <c r="P6" i="15"/>
  <c r="P7" i="15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3" i="15"/>
  <c r="P34" i="15"/>
  <c r="P35" i="15"/>
  <c r="P36" i="15"/>
  <c r="P37" i="15"/>
  <c r="P38" i="15"/>
  <c r="P39" i="15"/>
  <c r="P40" i="15"/>
  <c r="P41" i="15"/>
  <c r="P42" i="15"/>
  <c r="P43" i="15"/>
  <c r="P44" i="15"/>
  <c r="P45" i="15"/>
  <c r="P46" i="15"/>
  <c r="P47" i="15"/>
  <c r="P48" i="15"/>
  <c r="P49" i="15"/>
  <c r="P50" i="15"/>
  <c r="P51" i="15"/>
  <c r="P52" i="15"/>
  <c r="P53" i="15"/>
  <c r="P54" i="15"/>
  <c r="P55" i="15"/>
  <c r="P56" i="15"/>
  <c r="P57" i="15"/>
  <c r="P58" i="15"/>
  <c r="P59" i="15"/>
  <c r="P60" i="15"/>
  <c r="P61" i="15"/>
  <c r="P62" i="15"/>
  <c r="P63" i="15"/>
  <c r="P64" i="15"/>
  <c r="P65" i="15"/>
  <c r="P66" i="15"/>
  <c r="P67" i="15"/>
  <c r="P68" i="15"/>
  <c r="P69" i="15"/>
  <c r="P70" i="15"/>
  <c r="P71" i="15"/>
  <c r="P72" i="15"/>
  <c r="P73" i="15"/>
  <c r="P74" i="15"/>
  <c r="P75" i="15"/>
  <c r="P76" i="15"/>
  <c r="P77" i="15"/>
  <c r="P78" i="15"/>
  <c r="P79" i="15"/>
  <c r="P80" i="15"/>
  <c r="P81" i="15"/>
  <c r="P82" i="15"/>
  <c r="P83" i="15"/>
  <c r="P84" i="15"/>
  <c r="P85" i="15"/>
  <c r="P86" i="15"/>
  <c r="P87" i="15"/>
  <c r="P88" i="15"/>
  <c r="P89" i="15"/>
  <c r="P90" i="15"/>
  <c r="P91" i="15"/>
  <c r="P92" i="15"/>
  <c r="P93" i="15"/>
  <c r="P94" i="15"/>
  <c r="P95" i="15"/>
  <c r="P96" i="15"/>
  <c r="P97" i="15"/>
  <c r="P98" i="15"/>
  <c r="P99" i="15"/>
  <c r="P100" i="15"/>
  <c r="P101" i="15"/>
  <c r="P102" i="15"/>
  <c r="P103" i="15"/>
  <c r="P104" i="15"/>
  <c r="P105" i="15"/>
  <c r="P106" i="15"/>
  <c r="P107" i="15"/>
  <c r="P108" i="15"/>
  <c r="P109" i="15"/>
  <c r="P110" i="15"/>
  <c r="P111" i="15"/>
  <c r="P112" i="15"/>
  <c r="P113" i="15"/>
  <c r="P114" i="15"/>
  <c r="P115" i="15"/>
  <c r="P116" i="15"/>
  <c r="P117" i="15"/>
  <c r="P118" i="15"/>
  <c r="P119" i="15"/>
  <c r="P120" i="15"/>
  <c r="P121" i="15"/>
  <c r="P122" i="15"/>
  <c r="P123" i="15"/>
  <c r="P124" i="15"/>
  <c r="P125" i="15"/>
  <c r="P126" i="15"/>
  <c r="P127" i="15"/>
  <c r="P128" i="15"/>
  <c r="P129" i="15"/>
  <c r="P130" i="15"/>
  <c r="P131" i="15"/>
  <c r="P132" i="15"/>
  <c r="P133" i="15"/>
  <c r="P134" i="15"/>
  <c r="P135" i="15"/>
  <c r="P136" i="15"/>
  <c r="P137" i="15"/>
  <c r="P138" i="15"/>
  <c r="P139" i="15"/>
  <c r="P140" i="15"/>
  <c r="P141" i="15"/>
  <c r="P142" i="15"/>
  <c r="D157" i="15"/>
  <c r="R2" i="15"/>
  <c r="R3" i="15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R56" i="15"/>
  <c r="R57" i="15"/>
  <c r="R58" i="15"/>
  <c r="R59" i="15"/>
  <c r="R60" i="15"/>
  <c r="R61" i="15"/>
  <c r="R62" i="15"/>
  <c r="R63" i="15"/>
  <c r="R64" i="15"/>
  <c r="R65" i="15"/>
  <c r="R66" i="15"/>
  <c r="R67" i="15"/>
  <c r="R68" i="15"/>
  <c r="R69" i="15"/>
  <c r="R70" i="15"/>
  <c r="R71" i="15"/>
  <c r="R72" i="15"/>
  <c r="R73" i="15"/>
  <c r="R74" i="15"/>
  <c r="R75" i="15"/>
  <c r="R76" i="15"/>
  <c r="R77" i="15"/>
  <c r="R78" i="15"/>
  <c r="R79" i="15"/>
  <c r="R80" i="15"/>
  <c r="R81" i="15"/>
  <c r="R82" i="15"/>
  <c r="R83" i="15"/>
  <c r="R84" i="15"/>
  <c r="R85" i="15"/>
  <c r="R86" i="15"/>
  <c r="R87" i="15"/>
  <c r="R88" i="15"/>
  <c r="R89" i="15"/>
  <c r="R90" i="15"/>
  <c r="R91" i="15"/>
  <c r="R92" i="15"/>
  <c r="R93" i="15"/>
  <c r="R94" i="15"/>
  <c r="R95" i="15"/>
  <c r="R96" i="15"/>
  <c r="R97" i="15"/>
  <c r="R98" i="15"/>
  <c r="R99" i="15"/>
  <c r="R100" i="15"/>
  <c r="R101" i="15"/>
  <c r="R102" i="15"/>
  <c r="R103" i="15"/>
  <c r="R104" i="15"/>
  <c r="R105" i="15"/>
  <c r="R106" i="15"/>
  <c r="R107" i="15"/>
  <c r="R108" i="15"/>
  <c r="R109" i="15"/>
  <c r="R110" i="15"/>
  <c r="R111" i="15"/>
  <c r="R112" i="15"/>
  <c r="R113" i="15"/>
  <c r="R114" i="15"/>
  <c r="R115" i="15"/>
  <c r="R116" i="15"/>
  <c r="R117" i="15"/>
  <c r="R118" i="15"/>
  <c r="R119" i="15"/>
  <c r="R120" i="15"/>
  <c r="R121" i="15"/>
  <c r="R122" i="15"/>
  <c r="R123" i="15"/>
  <c r="R124" i="15"/>
  <c r="R125" i="15"/>
  <c r="R126" i="15"/>
  <c r="R127" i="15"/>
  <c r="R128" i="15"/>
  <c r="R129" i="15"/>
  <c r="R130" i="15"/>
  <c r="R131" i="15"/>
  <c r="R132" i="15"/>
  <c r="R133" i="15"/>
  <c r="R134" i="15"/>
  <c r="R135" i="15"/>
  <c r="R136" i="15"/>
  <c r="R137" i="15"/>
  <c r="R138" i="15"/>
  <c r="R139" i="15"/>
  <c r="R140" i="15"/>
  <c r="R141" i="15"/>
  <c r="R142" i="15"/>
  <c r="D156" i="15"/>
  <c r="D155" i="15"/>
  <c r="N2" i="15"/>
  <c r="N3" i="15"/>
  <c r="N4" i="15"/>
  <c r="N5" i="15"/>
  <c r="N6" i="15"/>
  <c r="N7" i="15"/>
  <c r="N8" i="15"/>
  <c r="N9" i="15"/>
  <c r="N10" i="15"/>
  <c r="N11" i="15"/>
  <c r="N12" i="15"/>
  <c r="N13" i="15"/>
  <c r="N14" i="15"/>
  <c r="N15" i="15"/>
  <c r="G16" i="15"/>
  <c r="N16" i="15"/>
  <c r="N17" i="15"/>
  <c r="N18" i="15"/>
  <c r="N19" i="15"/>
  <c r="N20" i="15"/>
  <c r="N21" i="15"/>
  <c r="G22" i="15"/>
  <c r="H22" i="15"/>
  <c r="N22" i="15"/>
  <c r="G23" i="15"/>
  <c r="H23" i="15"/>
  <c r="N23" i="15"/>
  <c r="N24" i="15"/>
  <c r="N25" i="15"/>
  <c r="G26" i="15"/>
  <c r="H26" i="15"/>
  <c r="N26" i="15"/>
  <c r="N27" i="15"/>
  <c r="N28" i="15"/>
  <c r="G29" i="15"/>
  <c r="N29" i="15"/>
  <c r="N30" i="15"/>
  <c r="N31" i="15"/>
  <c r="N32" i="15"/>
  <c r="G33" i="15"/>
  <c r="H33" i="15"/>
  <c r="N33" i="15"/>
  <c r="N34" i="15"/>
  <c r="G35" i="15"/>
  <c r="H35" i="15"/>
  <c r="N35" i="15"/>
  <c r="N36" i="15"/>
  <c r="N37" i="15"/>
  <c r="G38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5" i="15"/>
  <c r="N66" i="15"/>
  <c r="N67" i="15"/>
  <c r="N68" i="15"/>
  <c r="N69" i="15"/>
  <c r="N70" i="15"/>
  <c r="G71" i="15"/>
  <c r="N71" i="15"/>
  <c r="G72" i="15"/>
  <c r="N72" i="15"/>
  <c r="G73" i="15"/>
  <c r="N73" i="15"/>
  <c r="N74" i="15"/>
  <c r="N75" i="15"/>
  <c r="G76" i="15"/>
  <c r="N76" i="15"/>
  <c r="N77" i="15"/>
  <c r="G78" i="15"/>
  <c r="N78" i="15"/>
  <c r="N79" i="15"/>
  <c r="G80" i="15"/>
  <c r="N80" i="15"/>
  <c r="N81" i="15"/>
  <c r="N82" i="15"/>
  <c r="N83" i="15"/>
  <c r="N84" i="15"/>
  <c r="G85" i="15"/>
  <c r="N85" i="15"/>
  <c r="N86" i="15"/>
  <c r="N87" i="15"/>
  <c r="N88" i="15"/>
  <c r="G89" i="15"/>
  <c r="N89" i="15"/>
  <c r="G90" i="15"/>
  <c r="N90" i="15"/>
  <c r="G91" i="15"/>
  <c r="N91" i="15"/>
  <c r="N92" i="15"/>
  <c r="N93" i="15"/>
  <c r="N94" i="15"/>
  <c r="N95" i="15"/>
  <c r="G96" i="15"/>
  <c r="N96" i="15"/>
  <c r="N97" i="15"/>
  <c r="N98" i="15"/>
  <c r="N99" i="15"/>
  <c r="G100" i="15"/>
  <c r="N100" i="15"/>
  <c r="N101" i="15"/>
  <c r="N102" i="15"/>
  <c r="G103" i="15"/>
  <c r="H103" i="15"/>
  <c r="N103" i="15"/>
  <c r="G104" i="15"/>
  <c r="N104" i="15"/>
  <c r="N105" i="15"/>
  <c r="G106" i="15"/>
  <c r="N106" i="15"/>
  <c r="N107" i="15"/>
  <c r="G108" i="15"/>
  <c r="N108" i="15"/>
  <c r="G109" i="15"/>
  <c r="N109" i="15"/>
  <c r="N110" i="15"/>
  <c r="N111" i="15"/>
  <c r="N112" i="15"/>
  <c r="N113" i="15"/>
  <c r="G114" i="15"/>
  <c r="N114" i="15"/>
  <c r="N115" i="15"/>
  <c r="N116" i="15"/>
  <c r="N117" i="15"/>
  <c r="N118" i="15"/>
  <c r="N119" i="15"/>
  <c r="N120" i="15"/>
  <c r="N121" i="15"/>
  <c r="G122" i="15"/>
  <c r="N122" i="15"/>
  <c r="G123" i="15"/>
  <c r="N123" i="15"/>
  <c r="N124" i="15"/>
  <c r="N125" i="15"/>
  <c r="N126" i="15"/>
  <c r="N127" i="15"/>
  <c r="N128" i="15"/>
  <c r="G129" i="15"/>
  <c r="N129" i="15"/>
  <c r="N130" i="15"/>
  <c r="G131" i="15"/>
  <c r="H131" i="15"/>
  <c r="N131" i="15"/>
  <c r="G132" i="15"/>
  <c r="N132" i="15"/>
  <c r="G133" i="15"/>
  <c r="N133" i="15"/>
  <c r="G134" i="15"/>
  <c r="N134" i="15"/>
  <c r="G135" i="15"/>
  <c r="N135" i="15"/>
  <c r="G136" i="15"/>
  <c r="N136" i="15"/>
  <c r="G137" i="15"/>
  <c r="N137" i="15"/>
  <c r="G138" i="15"/>
  <c r="N138" i="15"/>
  <c r="G139" i="15"/>
  <c r="N139" i="15"/>
  <c r="G140" i="15"/>
  <c r="H140" i="15"/>
  <c r="N140" i="15"/>
  <c r="G141" i="15"/>
  <c r="N141" i="15"/>
  <c r="N142" i="15"/>
  <c r="D153" i="15"/>
  <c r="L142" i="15"/>
  <c r="L141" i="15"/>
  <c r="L140" i="15"/>
  <c r="L139" i="15"/>
  <c r="L138" i="15"/>
  <c r="L137" i="15"/>
  <c r="L136" i="15"/>
  <c r="L135" i="15"/>
  <c r="L134" i="15"/>
  <c r="L133" i="15"/>
  <c r="L132" i="15"/>
  <c r="L131" i="15"/>
  <c r="L130" i="15"/>
  <c r="L129" i="15"/>
  <c r="L128" i="15"/>
  <c r="L127" i="15"/>
  <c r="L126" i="15"/>
  <c r="L125" i="15"/>
  <c r="L124" i="15"/>
  <c r="L123" i="15"/>
  <c r="L122" i="15"/>
  <c r="L121" i="15"/>
  <c r="L120" i="15"/>
  <c r="L119" i="15"/>
  <c r="L118" i="15"/>
  <c r="L117" i="15"/>
  <c r="L116" i="15"/>
  <c r="L115" i="15"/>
  <c r="L114" i="15"/>
  <c r="L113" i="15"/>
  <c r="L112" i="15"/>
  <c r="L111" i="15"/>
  <c r="L110" i="15"/>
  <c r="L109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L7" i="15"/>
  <c r="L6" i="15"/>
  <c r="L5" i="15"/>
  <c r="L4" i="15"/>
  <c r="L3" i="15"/>
  <c r="L2" i="15"/>
  <c r="Q2" i="14"/>
  <c r="Q3" i="14"/>
  <c r="Q4" i="14"/>
  <c r="Q5" i="14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59" i="14"/>
  <c r="Q60" i="14"/>
  <c r="Q61" i="14"/>
  <c r="Q62" i="14"/>
  <c r="Q63" i="14"/>
  <c r="Q64" i="14"/>
  <c r="Q65" i="14"/>
  <c r="Q66" i="14"/>
  <c r="Q67" i="14"/>
  <c r="Q68" i="14"/>
  <c r="Q69" i="14"/>
  <c r="Q70" i="14"/>
  <c r="Q71" i="14"/>
  <c r="Q72" i="14"/>
  <c r="Q73" i="14"/>
  <c r="Q74" i="14"/>
  <c r="Q75" i="14"/>
  <c r="Q76" i="14"/>
  <c r="Q77" i="14"/>
  <c r="Q78" i="14"/>
  <c r="Q79" i="14"/>
  <c r="Q80" i="14"/>
  <c r="Q81" i="14"/>
  <c r="Q82" i="14"/>
  <c r="Q83" i="14"/>
  <c r="Q84" i="14"/>
  <c r="Q85" i="14"/>
  <c r="Q86" i="14"/>
  <c r="Q87" i="14"/>
  <c r="Q88" i="14"/>
  <c r="Q89" i="14"/>
  <c r="Q90" i="14"/>
  <c r="Q91" i="14"/>
  <c r="Q92" i="14"/>
  <c r="Q93" i="14"/>
  <c r="Q94" i="14"/>
  <c r="Q95" i="14"/>
  <c r="Q96" i="14"/>
  <c r="Q97" i="14"/>
  <c r="Q98" i="14"/>
  <c r="Q99" i="14"/>
  <c r="Q100" i="14"/>
  <c r="Q101" i="14"/>
  <c r="Q102" i="14"/>
  <c r="Q103" i="14"/>
  <c r="Q104" i="14"/>
  <c r="Q105" i="14"/>
  <c r="Q106" i="14"/>
  <c r="Q107" i="14"/>
  <c r="Q108" i="14"/>
  <c r="Q109" i="14"/>
  <c r="Q110" i="14"/>
  <c r="Q111" i="14"/>
  <c r="Q112" i="14"/>
  <c r="Q113" i="14"/>
  <c r="Q114" i="14"/>
  <c r="Q115" i="14"/>
  <c r="Q116" i="14"/>
  <c r="Q117" i="14"/>
  <c r="Q118" i="14"/>
  <c r="Q119" i="14"/>
  <c r="Q120" i="14"/>
  <c r="Q121" i="14"/>
  <c r="Q122" i="14"/>
  <c r="Q123" i="14"/>
  <c r="Q124" i="14"/>
  <c r="Q125" i="14"/>
  <c r="Q126" i="14"/>
  <c r="Q127" i="14"/>
  <c r="Q128" i="14"/>
  <c r="Q129" i="14"/>
  <c r="Q130" i="14"/>
  <c r="Q131" i="14"/>
  <c r="Q132" i="14"/>
  <c r="Q133" i="14"/>
  <c r="Q134" i="14"/>
  <c r="Q135" i="14"/>
  <c r="Q136" i="14"/>
  <c r="Q137" i="14"/>
  <c r="Q138" i="14"/>
  <c r="Q139" i="14"/>
  <c r="Q140" i="14"/>
  <c r="Q141" i="14"/>
  <c r="Q142" i="14"/>
  <c r="D158" i="14"/>
  <c r="P2" i="14"/>
  <c r="P3" i="14"/>
  <c r="P4" i="14"/>
  <c r="P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P101" i="14"/>
  <c r="P102" i="14"/>
  <c r="P103" i="14"/>
  <c r="P104" i="14"/>
  <c r="P105" i="14"/>
  <c r="P106" i="14"/>
  <c r="P107" i="14"/>
  <c r="P108" i="14"/>
  <c r="P109" i="14"/>
  <c r="P110" i="14"/>
  <c r="P111" i="14"/>
  <c r="P112" i="14"/>
  <c r="P113" i="14"/>
  <c r="P114" i="14"/>
  <c r="P115" i="14"/>
  <c r="P116" i="14"/>
  <c r="P117" i="14"/>
  <c r="P118" i="14"/>
  <c r="P119" i="14"/>
  <c r="P120" i="14"/>
  <c r="P121" i="14"/>
  <c r="P122" i="14"/>
  <c r="P123" i="14"/>
  <c r="P124" i="14"/>
  <c r="P125" i="14"/>
  <c r="P126" i="14"/>
  <c r="P127" i="14"/>
  <c r="P128" i="14"/>
  <c r="P129" i="14"/>
  <c r="P130" i="14"/>
  <c r="P131" i="14"/>
  <c r="P132" i="14"/>
  <c r="P133" i="14"/>
  <c r="P134" i="14"/>
  <c r="P135" i="14"/>
  <c r="P136" i="14"/>
  <c r="P137" i="14"/>
  <c r="P138" i="14"/>
  <c r="P139" i="14"/>
  <c r="P140" i="14"/>
  <c r="P141" i="14"/>
  <c r="P142" i="14"/>
  <c r="D157" i="14"/>
  <c r="R2" i="14"/>
  <c r="R3" i="14"/>
  <c r="R4" i="14"/>
  <c r="R5" i="14"/>
  <c r="R6" i="14"/>
  <c r="R7" i="14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46" i="14"/>
  <c r="R47" i="14"/>
  <c r="R48" i="14"/>
  <c r="R49" i="14"/>
  <c r="R50" i="14"/>
  <c r="R51" i="14"/>
  <c r="R52" i="14"/>
  <c r="R53" i="14"/>
  <c r="R54" i="14"/>
  <c r="R55" i="14"/>
  <c r="R56" i="14"/>
  <c r="R57" i="14"/>
  <c r="R58" i="14"/>
  <c r="R59" i="14"/>
  <c r="R60" i="14"/>
  <c r="R61" i="14"/>
  <c r="R62" i="14"/>
  <c r="R63" i="14"/>
  <c r="R64" i="14"/>
  <c r="R65" i="14"/>
  <c r="R66" i="14"/>
  <c r="R67" i="14"/>
  <c r="R68" i="14"/>
  <c r="R69" i="14"/>
  <c r="R70" i="14"/>
  <c r="R71" i="14"/>
  <c r="R72" i="14"/>
  <c r="R73" i="14"/>
  <c r="R74" i="14"/>
  <c r="R75" i="14"/>
  <c r="R76" i="14"/>
  <c r="R77" i="14"/>
  <c r="R78" i="14"/>
  <c r="R79" i="14"/>
  <c r="R80" i="14"/>
  <c r="R81" i="14"/>
  <c r="R82" i="14"/>
  <c r="R83" i="14"/>
  <c r="R84" i="14"/>
  <c r="R85" i="14"/>
  <c r="R86" i="14"/>
  <c r="R87" i="14"/>
  <c r="R88" i="14"/>
  <c r="R89" i="14"/>
  <c r="R90" i="14"/>
  <c r="R91" i="14"/>
  <c r="R92" i="14"/>
  <c r="R93" i="14"/>
  <c r="R94" i="14"/>
  <c r="R95" i="14"/>
  <c r="R96" i="14"/>
  <c r="R97" i="14"/>
  <c r="R98" i="14"/>
  <c r="R99" i="14"/>
  <c r="R100" i="14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R127" i="14"/>
  <c r="R128" i="14"/>
  <c r="R129" i="14"/>
  <c r="R130" i="14"/>
  <c r="R131" i="14"/>
  <c r="R132" i="14"/>
  <c r="R133" i="14"/>
  <c r="R134" i="14"/>
  <c r="R135" i="14"/>
  <c r="R136" i="14"/>
  <c r="R137" i="14"/>
  <c r="R138" i="14"/>
  <c r="R139" i="14"/>
  <c r="R140" i="14"/>
  <c r="R141" i="14"/>
  <c r="R142" i="14"/>
  <c r="D156" i="14"/>
  <c r="D155" i="14"/>
  <c r="N2" i="14"/>
  <c r="N3" i="14"/>
  <c r="N4" i="14"/>
  <c r="N5" i="14"/>
  <c r="N6" i="14"/>
  <c r="N7" i="14"/>
  <c r="N8" i="14"/>
  <c r="N9" i="14"/>
  <c r="N10" i="14"/>
  <c r="N11" i="14"/>
  <c r="N12" i="14"/>
  <c r="N13" i="14"/>
  <c r="N14" i="14"/>
  <c r="N15" i="14"/>
  <c r="G16" i="14"/>
  <c r="N16" i="14"/>
  <c r="N17" i="14"/>
  <c r="N18" i="14"/>
  <c r="N19" i="14"/>
  <c r="N20" i="14"/>
  <c r="N21" i="14"/>
  <c r="G22" i="14"/>
  <c r="H22" i="14"/>
  <c r="N22" i="14"/>
  <c r="G23" i="14"/>
  <c r="H23" i="14"/>
  <c r="N23" i="14"/>
  <c r="N24" i="14"/>
  <c r="N25" i="14"/>
  <c r="G26" i="14"/>
  <c r="H26" i="14"/>
  <c r="N26" i="14"/>
  <c r="N27" i="14"/>
  <c r="N28" i="14"/>
  <c r="G29" i="14"/>
  <c r="N29" i="14"/>
  <c r="N30" i="14"/>
  <c r="N31" i="14"/>
  <c r="N32" i="14"/>
  <c r="G33" i="14"/>
  <c r="H33" i="14"/>
  <c r="N33" i="14"/>
  <c r="N34" i="14"/>
  <c r="G35" i="14"/>
  <c r="H35" i="14"/>
  <c r="N35" i="14"/>
  <c r="N36" i="14"/>
  <c r="N37" i="14"/>
  <c r="G38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63" i="14"/>
  <c r="N64" i="14"/>
  <c r="N65" i="14"/>
  <c r="N66" i="14"/>
  <c r="N67" i="14"/>
  <c r="N68" i="14"/>
  <c r="N69" i="14"/>
  <c r="N70" i="14"/>
  <c r="G71" i="14"/>
  <c r="N71" i="14"/>
  <c r="G72" i="14"/>
  <c r="N72" i="14"/>
  <c r="G73" i="14"/>
  <c r="N73" i="14"/>
  <c r="N74" i="14"/>
  <c r="N75" i="14"/>
  <c r="G76" i="14"/>
  <c r="N76" i="14"/>
  <c r="N77" i="14"/>
  <c r="G78" i="14"/>
  <c r="N78" i="14"/>
  <c r="N79" i="14"/>
  <c r="G80" i="14"/>
  <c r="N80" i="14"/>
  <c r="N81" i="14"/>
  <c r="N82" i="14"/>
  <c r="N83" i="14"/>
  <c r="N84" i="14"/>
  <c r="G85" i="14"/>
  <c r="N85" i="14"/>
  <c r="N86" i="14"/>
  <c r="N87" i="14"/>
  <c r="N88" i="14"/>
  <c r="G89" i="14"/>
  <c r="N89" i="14"/>
  <c r="G90" i="14"/>
  <c r="N90" i="14"/>
  <c r="G91" i="14"/>
  <c r="N91" i="14"/>
  <c r="N92" i="14"/>
  <c r="N93" i="14"/>
  <c r="N94" i="14"/>
  <c r="N95" i="14"/>
  <c r="G96" i="14"/>
  <c r="N96" i="14"/>
  <c r="N97" i="14"/>
  <c r="N98" i="14"/>
  <c r="N99" i="14"/>
  <c r="G100" i="14"/>
  <c r="N100" i="14"/>
  <c r="N101" i="14"/>
  <c r="N102" i="14"/>
  <c r="G103" i="14"/>
  <c r="H103" i="14"/>
  <c r="N103" i="14"/>
  <c r="G104" i="14"/>
  <c r="N104" i="14"/>
  <c r="N105" i="14"/>
  <c r="G106" i="14"/>
  <c r="N106" i="14"/>
  <c r="N107" i="14"/>
  <c r="G108" i="14"/>
  <c r="N108" i="14"/>
  <c r="G109" i="14"/>
  <c r="N109" i="14"/>
  <c r="N110" i="14"/>
  <c r="N111" i="14"/>
  <c r="N112" i="14"/>
  <c r="N113" i="14"/>
  <c r="G114" i="14"/>
  <c r="N114" i="14"/>
  <c r="N115" i="14"/>
  <c r="N116" i="14"/>
  <c r="N117" i="14"/>
  <c r="N118" i="14"/>
  <c r="N119" i="14"/>
  <c r="N120" i="14"/>
  <c r="N121" i="14"/>
  <c r="G122" i="14"/>
  <c r="N122" i="14"/>
  <c r="G123" i="14"/>
  <c r="N123" i="14"/>
  <c r="N124" i="14"/>
  <c r="N125" i="14"/>
  <c r="N126" i="14"/>
  <c r="N127" i="14"/>
  <c r="N128" i="14"/>
  <c r="G129" i="14"/>
  <c r="N129" i="14"/>
  <c r="N130" i="14"/>
  <c r="G131" i="14"/>
  <c r="H131" i="14"/>
  <c r="N131" i="14"/>
  <c r="G132" i="14"/>
  <c r="N132" i="14"/>
  <c r="G133" i="14"/>
  <c r="N133" i="14"/>
  <c r="G134" i="14"/>
  <c r="N134" i="14"/>
  <c r="G135" i="14"/>
  <c r="N135" i="14"/>
  <c r="G136" i="14"/>
  <c r="N136" i="14"/>
  <c r="G137" i="14"/>
  <c r="N137" i="14"/>
  <c r="G138" i="14"/>
  <c r="N138" i="14"/>
  <c r="G139" i="14"/>
  <c r="N139" i="14"/>
  <c r="G140" i="14"/>
  <c r="H140" i="14"/>
  <c r="N140" i="14"/>
  <c r="G141" i="14"/>
  <c r="N141" i="14"/>
  <c r="N142" i="14"/>
  <c r="D153" i="14"/>
  <c r="L142" i="14"/>
  <c r="L141" i="14"/>
  <c r="L140" i="14"/>
  <c r="L139" i="14"/>
  <c r="L138" i="14"/>
  <c r="L137" i="14"/>
  <c r="L136" i="14"/>
  <c r="L135" i="14"/>
  <c r="L134" i="14"/>
  <c r="L133" i="14"/>
  <c r="L132" i="14"/>
  <c r="L131" i="14"/>
  <c r="L130" i="14"/>
  <c r="L129" i="14"/>
  <c r="L128" i="14"/>
  <c r="L127" i="14"/>
  <c r="L126" i="14"/>
  <c r="L125" i="14"/>
  <c r="L124" i="14"/>
  <c r="L123" i="14"/>
  <c r="L122" i="14"/>
  <c r="L121" i="14"/>
  <c r="L120" i="14"/>
  <c r="L119" i="14"/>
  <c r="L118" i="14"/>
  <c r="L117" i="14"/>
  <c r="L116" i="14"/>
  <c r="L115" i="14"/>
  <c r="L114" i="14"/>
  <c r="L113" i="14"/>
  <c r="L112" i="14"/>
  <c r="L111" i="14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3" i="14"/>
  <c r="L2" i="14"/>
  <c r="N3" i="7"/>
  <c r="N4" i="7"/>
  <c r="N5" i="7"/>
  <c r="N6" i="7"/>
  <c r="N7" i="7"/>
  <c r="N8" i="7"/>
  <c r="N9" i="7"/>
  <c r="N10" i="7"/>
  <c r="N11" i="7"/>
  <c r="N12" i="7"/>
  <c r="N13" i="7"/>
  <c r="N14" i="7"/>
  <c r="N15" i="7"/>
  <c r="G16" i="7"/>
  <c r="N16" i="7"/>
  <c r="N17" i="7"/>
  <c r="N18" i="7"/>
  <c r="N19" i="7"/>
  <c r="N20" i="7"/>
  <c r="N21" i="7"/>
  <c r="G22" i="7"/>
  <c r="H22" i="7"/>
  <c r="N22" i="7"/>
  <c r="G23" i="7"/>
  <c r="H23" i="7"/>
  <c r="N23" i="7"/>
  <c r="N24" i="7"/>
  <c r="N25" i="7"/>
  <c r="G26" i="7"/>
  <c r="H26" i="7"/>
  <c r="N26" i="7"/>
  <c r="N27" i="7"/>
  <c r="N28" i="7"/>
  <c r="G29" i="7"/>
  <c r="N29" i="7"/>
  <c r="N30" i="7"/>
  <c r="N31" i="7"/>
  <c r="N32" i="7"/>
  <c r="G33" i="7"/>
  <c r="H33" i="7"/>
  <c r="N33" i="7"/>
  <c r="N34" i="7"/>
  <c r="G35" i="7"/>
  <c r="H35" i="7"/>
  <c r="N35" i="7"/>
  <c r="N36" i="7"/>
  <c r="N37" i="7"/>
  <c r="G38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G71" i="7"/>
  <c r="N71" i="7"/>
  <c r="G72" i="7"/>
  <c r="N72" i="7"/>
  <c r="G73" i="7"/>
  <c r="N73" i="7"/>
  <c r="N74" i="7"/>
  <c r="N75" i="7"/>
  <c r="G76" i="7"/>
  <c r="N76" i="7"/>
  <c r="N77" i="7"/>
  <c r="G78" i="7"/>
  <c r="N78" i="7"/>
  <c r="N79" i="7"/>
  <c r="G80" i="7"/>
  <c r="N80" i="7"/>
  <c r="N81" i="7"/>
  <c r="N82" i="7"/>
  <c r="N83" i="7"/>
  <c r="N84" i="7"/>
  <c r="G85" i="7"/>
  <c r="N85" i="7"/>
  <c r="N86" i="7"/>
  <c r="N87" i="7"/>
  <c r="N88" i="7"/>
  <c r="G89" i="7"/>
  <c r="N89" i="7"/>
  <c r="G90" i="7"/>
  <c r="N90" i="7"/>
  <c r="G91" i="7"/>
  <c r="N91" i="7"/>
  <c r="N92" i="7"/>
  <c r="N93" i="7"/>
  <c r="N94" i="7"/>
  <c r="N95" i="7"/>
  <c r="G96" i="7"/>
  <c r="N96" i="7"/>
  <c r="N97" i="7"/>
  <c r="N98" i="7"/>
  <c r="N99" i="7"/>
  <c r="G100" i="7"/>
  <c r="N100" i="7"/>
  <c r="N101" i="7"/>
  <c r="N102" i="7"/>
  <c r="G103" i="7"/>
  <c r="H103" i="7"/>
  <c r="N103" i="7"/>
  <c r="G104" i="7"/>
  <c r="N104" i="7"/>
  <c r="N105" i="7"/>
  <c r="G106" i="7"/>
  <c r="N106" i="7"/>
  <c r="N107" i="7"/>
  <c r="G108" i="7"/>
  <c r="N108" i="7"/>
  <c r="G109" i="7"/>
  <c r="N109" i="7"/>
  <c r="N110" i="7"/>
  <c r="N111" i="7"/>
  <c r="N112" i="7"/>
  <c r="N113" i="7"/>
  <c r="G114" i="7"/>
  <c r="N114" i="7"/>
  <c r="N115" i="7"/>
  <c r="N116" i="7"/>
  <c r="N117" i="7"/>
  <c r="N118" i="7"/>
  <c r="N119" i="7"/>
  <c r="N120" i="7"/>
  <c r="N121" i="7"/>
  <c r="G122" i="7"/>
  <c r="N122" i="7"/>
  <c r="G123" i="7"/>
  <c r="N123" i="7"/>
  <c r="N124" i="7"/>
  <c r="N125" i="7"/>
  <c r="N126" i="7"/>
  <c r="N127" i="7"/>
  <c r="N128" i="7"/>
  <c r="G129" i="7"/>
  <c r="N129" i="7"/>
  <c r="N130" i="7"/>
  <c r="G131" i="7"/>
  <c r="H131" i="7"/>
  <c r="N131" i="7"/>
  <c r="G132" i="7"/>
  <c r="N132" i="7"/>
  <c r="G133" i="7"/>
  <c r="N133" i="7"/>
  <c r="G134" i="7"/>
  <c r="N134" i="7"/>
  <c r="G135" i="7"/>
  <c r="N135" i="7"/>
  <c r="G136" i="7"/>
  <c r="N136" i="7"/>
  <c r="G137" i="7"/>
  <c r="N137" i="7"/>
  <c r="G138" i="7"/>
  <c r="N138" i="7"/>
  <c r="G139" i="7"/>
  <c r="N139" i="7"/>
  <c r="G140" i="7"/>
  <c r="H140" i="7"/>
  <c r="N140" i="7"/>
  <c r="G141" i="7"/>
  <c r="N141" i="7"/>
  <c r="N142" i="7"/>
  <c r="N2" i="7"/>
  <c r="E142" i="12"/>
  <c r="L142" i="12"/>
  <c r="L141" i="12"/>
  <c r="G141" i="12"/>
  <c r="L140" i="12"/>
  <c r="H140" i="12"/>
  <c r="G140" i="12"/>
  <c r="L139" i="12"/>
  <c r="G139" i="12"/>
  <c r="L138" i="12"/>
  <c r="G138" i="12"/>
  <c r="E137" i="12"/>
  <c r="L137" i="12"/>
  <c r="G137" i="12"/>
  <c r="L136" i="12"/>
  <c r="G136" i="12"/>
  <c r="L135" i="12"/>
  <c r="G135" i="12"/>
  <c r="L134" i="12"/>
  <c r="G134" i="12"/>
  <c r="E133" i="12"/>
  <c r="L133" i="12"/>
  <c r="G133" i="12"/>
  <c r="E132" i="12"/>
  <c r="L132" i="12"/>
  <c r="G132" i="12"/>
  <c r="L131" i="12"/>
  <c r="H131" i="12"/>
  <c r="G131" i="12"/>
  <c r="L130" i="12"/>
  <c r="L129" i="12"/>
  <c r="G129" i="12"/>
  <c r="L128" i="12"/>
  <c r="L127" i="12"/>
  <c r="L126" i="12"/>
  <c r="L125" i="12"/>
  <c r="L124" i="12"/>
  <c r="E123" i="12"/>
  <c r="L123" i="12"/>
  <c r="G123" i="12"/>
  <c r="L122" i="12"/>
  <c r="G122" i="12"/>
  <c r="L121" i="12"/>
  <c r="L120" i="12"/>
  <c r="L119" i="12"/>
  <c r="L118" i="12"/>
  <c r="L117" i="12"/>
  <c r="L116" i="12"/>
  <c r="L115" i="12"/>
  <c r="L114" i="12"/>
  <c r="G114" i="12"/>
  <c r="L113" i="12"/>
  <c r="L112" i="12"/>
  <c r="L111" i="12"/>
  <c r="L110" i="12"/>
  <c r="L109" i="12"/>
  <c r="G109" i="12"/>
  <c r="L108" i="12"/>
  <c r="G108" i="12"/>
  <c r="L107" i="12"/>
  <c r="L106" i="12"/>
  <c r="G106" i="12"/>
  <c r="L105" i="12"/>
  <c r="L104" i="12"/>
  <c r="G104" i="12"/>
  <c r="L103" i="12"/>
  <c r="H103" i="12"/>
  <c r="G103" i="12"/>
  <c r="L102" i="12"/>
  <c r="L101" i="12"/>
  <c r="L100" i="12"/>
  <c r="G100" i="12"/>
  <c r="L99" i="12"/>
  <c r="E98" i="12"/>
  <c r="L98" i="12"/>
  <c r="L97" i="12"/>
  <c r="L96" i="12"/>
  <c r="G96" i="12"/>
  <c r="L95" i="12"/>
  <c r="L94" i="12"/>
  <c r="L93" i="12"/>
  <c r="L92" i="12"/>
  <c r="L91" i="12"/>
  <c r="G91" i="12"/>
  <c r="L90" i="12"/>
  <c r="G90" i="12"/>
  <c r="L89" i="12"/>
  <c r="G89" i="12"/>
  <c r="L88" i="12"/>
  <c r="L87" i="12"/>
  <c r="L86" i="12"/>
  <c r="L85" i="12"/>
  <c r="G85" i="12"/>
  <c r="E84" i="12"/>
  <c r="L84" i="12"/>
  <c r="L83" i="12"/>
  <c r="L82" i="12"/>
  <c r="L81" i="12"/>
  <c r="L80" i="12"/>
  <c r="G80" i="12"/>
  <c r="L79" i="12"/>
  <c r="L78" i="12"/>
  <c r="G78" i="12"/>
  <c r="E77" i="12"/>
  <c r="L77" i="12"/>
  <c r="L76" i="12"/>
  <c r="G76" i="12"/>
  <c r="L75" i="12"/>
  <c r="L74" i="12"/>
  <c r="L73" i="12"/>
  <c r="G73" i="12"/>
  <c r="L72" i="12"/>
  <c r="G72" i="12"/>
  <c r="L71" i="12"/>
  <c r="G71" i="12"/>
  <c r="L70" i="12"/>
  <c r="L69" i="12"/>
  <c r="L68" i="12"/>
  <c r="L67" i="12"/>
  <c r="E66" i="12"/>
  <c r="L66" i="12"/>
  <c r="L65" i="12"/>
  <c r="L64" i="12"/>
  <c r="L63" i="12"/>
  <c r="E62" i="12"/>
  <c r="L62" i="12"/>
  <c r="L61" i="12"/>
  <c r="L60" i="12"/>
  <c r="L59" i="12"/>
  <c r="L58" i="12"/>
  <c r="L57" i="12"/>
  <c r="L56" i="12"/>
  <c r="L55" i="12"/>
  <c r="L54" i="12"/>
  <c r="L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9" i="12"/>
  <c r="L38" i="12"/>
  <c r="G38" i="12"/>
  <c r="E37" i="12"/>
  <c r="L37" i="12"/>
  <c r="L36" i="12"/>
  <c r="L35" i="12"/>
  <c r="H35" i="12"/>
  <c r="G35" i="12"/>
  <c r="L34" i="12"/>
  <c r="L33" i="12"/>
  <c r="H33" i="12"/>
  <c r="G33" i="12"/>
  <c r="L32" i="12"/>
  <c r="L31" i="12"/>
  <c r="L30" i="12"/>
  <c r="L29" i="12"/>
  <c r="G29" i="12"/>
  <c r="E28" i="12"/>
  <c r="L28" i="12"/>
  <c r="E27" i="12"/>
  <c r="L27" i="12"/>
  <c r="L26" i="12"/>
  <c r="H26" i="12"/>
  <c r="G26" i="12"/>
  <c r="L25" i="12"/>
  <c r="L24" i="12"/>
  <c r="L23" i="12"/>
  <c r="H23" i="12"/>
  <c r="G23" i="12"/>
  <c r="L22" i="12"/>
  <c r="H22" i="12"/>
  <c r="G22" i="12"/>
  <c r="L21" i="12"/>
  <c r="L20" i="12"/>
  <c r="L19" i="12"/>
  <c r="L18" i="12"/>
  <c r="L17" i="12"/>
  <c r="L16" i="12"/>
  <c r="G16" i="12"/>
  <c r="L15" i="12"/>
  <c r="L14" i="12"/>
  <c r="L13" i="12"/>
  <c r="L12" i="12"/>
  <c r="L11" i="12"/>
  <c r="L10" i="12"/>
  <c r="L9" i="12"/>
  <c r="L8" i="12"/>
  <c r="L7" i="12"/>
  <c r="L6" i="12"/>
  <c r="L5" i="12"/>
  <c r="L4" i="12"/>
  <c r="L3" i="12"/>
  <c r="L2" i="12"/>
  <c r="E15" i="11"/>
  <c r="E8" i="11"/>
  <c r="Q2" i="7"/>
  <c r="Q3" i="7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Q137" i="7"/>
  <c r="Q138" i="7"/>
  <c r="Q139" i="7"/>
  <c r="Q140" i="7"/>
  <c r="Q141" i="7"/>
  <c r="Q142" i="7"/>
  <c r="D158" i="7"/>
  <c r="P2" i="7"/>
  <c r="P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18" i="7"/>
  <c r="P119" i="7"/>
  <c r="P120" i="7"/>
  <c r="P121" i="7"/>
  <c r="P122" i="7"/>
  <c r="P123" i="7"/>
  <c r="P124" i="7"/>
  <c r="P125" i="7"/>
  <c r="P126" i="7"/>
  <c r="P127" i="7"/>
  <c r="P128" i="7"/>
  <c r="P129" i="7"/>
  <c r="P130" i="7"/>
  <c r="P131" i="7"/>
  <c r="P132" i="7"/>
  <c r="P133" i="7"/>
  <c r="P134" i="7"/>
  <c r="P135" i="7"/>
  <c r="P136" i="7"/>
  <c r="P137" i="7"/>
  <c r="P138" i="7"/>
  <c r="P139" i="7"/>
  <c r="P140" i="7"/>
  <c r="P141" i="7"/>
  <c r="P142" i="7"/>
  <c r="D157" i="7"/>
  <c r="R2" i="7"/>
  <c r="R3" i="7"/>
  <c r="R4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R74" i="7"/>
  <c r="R75" i="7"/>
  <c r="R76" i="7"/>
  <c r="R77" i="7"/>
  <c r="R78" i="7"/>
  <c r="R79" i="7"/>
  <c r="R80" i="7"/>
  <c r="R81" i="7"/>
  <c r="R82" i="7"/>
  <c r="R83" i="7"/>
  <c r="R84" i="7"/>
  <c r="R85" i="7"/>
  <c r="R86" i="7"/>
  <c r="R87" i="7"/>
  <c r="R88" i="7"/>
  <c r="R89" i="7"/>
  <c r="R90" i="7"/>
  <c r="R91" i="7"/>
  <c r="R92" i="7"/>
  <c r="R93" i="7"/>
  <c r="R94" i="7"/>
  <c r="R95" i="7"/>
  <c r="R96" i="7"/>
  <c r="R97" i="7"/>
  <c r="R98" i="7"/>
  <c r="R99" i="7"/>
  <c r="R100" i="7"/>
  <c r="R101" i="7"/>
  <c r="R102" i="7"/>
  <c r="R103" i="7"/>
  <c r="R104" i="7"/>
  <c r="R105" i="7"/>
  <c r="R106" i="7"/>
  <c r="R107" i="7"/>
  <c r="R108" i="7"/>
  <c r="R109" i="7"/>
  <c r="R110" i="7"/>
  <c r="R111" i="7"/>
  <c r="R112" i="7"/>
  <c r="R113" i="7"/>
  <c r="R114" i="7"/>
  <c r="R115" i="7"/>
  <c r="R116" i="7"/>
  <c r="R117" i="7"/>
  <c r="R118" i="7"/>
  <c r="R119" i="7"/>
  <c r="R120" i="7"/>
  <c r="R121" i="7"/>
  <c r="R122" i="7"/>
  <c r="R123" i="7"/>
  <c r="R124" i="7"/>
  <c r="R125" i="7"/>
  <c r="R126" i="7"/>
  <c r="R127" i="7"/>
  <c r="R128" i="7"/>
  <c r="R129" i="7"/>
  <c r="R130" i="7"/>
  <c r="R131" i="7"/>
  <c r="R132" i="7"/>
  <c r="R133" i="7"/>
  <c r="R134" i="7"/>
  <c r="R135" i="7"/>
  <c r="R136" i="7"/>
  <c r="R137" i="7"/>
  <c r="R138" i="7"/>
  <c r="R139" i="7"/>
  <c r="R140" i="7"/>
  <c r="R141" i="7"/>
  <c r="R142" i="7"/>
  <c r="D156" i="7"/>
  <c r="D155" i="7"/>
  <c r="D153" i="7"/>
  <c r="L142" i="7"/>
  <c r="L141" i="7"/>
  <c r="L140" i="7"/>
  <c r="L139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3" i="7"/>
  <c r="L2" i="7"/>
</calcChain>
</file>

<file path=xl/sharedStrings.xml><?xml version="1.0" encoding="utf-8"?>
<sst xmlns="http://schemas.openxmlformats.org/spreadsheetml/2006/main" count="2707" uniqueCount="342">
  <si>
    <t>Lat/Long</t>
  </si>
  <si>
    <t>Address #</t>
  </si>
  <si>
    <t>Street</t>
  </si>
  <si>
    <t>Business Name</t>
  </si>
  <si>
    <t>Time Spent</t>
  </si>
  <si>
    <t>Parking Spaces</t>
  </si>
  <si>
    <t>Hours of Operation</t>
  </si>
  <si>
    <t>Overnight Hours of Operation</t>
  </si>
  <si>
    <t>Businesses Sharing Parking Lot</t>
  </si>
  <si>
    <t>Distance to Highway</t>
  </si>
  <si>
    <t>Population within 1 mile</t>
  </si>
  <si>
    <t>CS Capacity</t>
  </si>
  <si>
    <t>CS Cost</t>
  </si>
  <si>
    <t>Optimization Value</t>
  </si>
  <si>
    <t>CS Installed</t>
  </si>
  <si>
    <t>Total Cost</t>
  </si>
  <si>
    <t>40.500675, -80.222507</t>
  </si>
  <si>
    <t>University Boulevard</t>
  </si>
  <si>
    <t>University Commons Shopping Center</t>
  </si>
  <si>
    <t>40.501763, -80.222437</t>
  </si>
  <si>
    <t>Eat N Park</t>
  </si>
  <si>
    <t>40.502130, -80.222677</t>
  </si>
  <si>
    <t>Valvoline</t>
  </si>
  <si>
    <t>Constraints</t>
  </si>
  <si>
    <t>40.502002, -80.221530</t>
  </si>
  <si>
    <t>BP Gas Station</t>
  </si>
  <si>
    <t>40.502501, -80.222636</t>
  </si>
  <si>
    <t>Arby's</t>
  </si>
  <si>
    <t>40.504223, -80.227689</t>
  </si>
  <si>
    <t>N/A</t>
  </si>
  <si>
    <t>Park and Ride</t>
  </si>
  <si>
    <t>40.503097, -80.221814</t>
  </si>
  <si>
    <t>Selma's Texas Barbeque</t>
  </si>
  <si>
    <t>40.503105, -80.222901</t>
  </si>
  <si>
    <t>Sheetz</t>
  </si>
  <si>
    <t>40.503387, -80.221718</t>
  </si>
  <si>
    <t>Avis/Budget/Adult Shopping Center</t>
  </si>
  <si>
    <t>40.504381, -80.222257</t>
  </si>
  <si>
    <t>Verizon Wireless</t>
  </si>
  <si>
    <t>40.504556, -80.223658</t>
  </si>
  <si>
    <t>Kenny Ross Toyota</t>
  </si>
  <si>
    <t>40.505331, -80.222347</t>
  </si>
  <si>
    <t>Clearview Federal Credit Union</t>
  </si>
  <si>
    <t>40.505448, -80.223483</t>
  </si>
  <si>
    <t>Wings Suds and Spuds</t>
  </si>
  <si>
    <t>40.506007, -80.222655</t>
  </si>
  <si>
    <t>Wendy's</t>
  </si>
  <si>
    <t>40.506076, -80.223653</t>
  </si>
  <si>
    <t>Med Express</t>
  </si>
  <si>
    <t>40.506701, -80.223635</t>
  </si>
  <si>
    <t>Globe Car Wash</t>
  </si>
  <si>
    <t>Cost of Level 2 CS</t>
  </si>
  <si>
    <t>40.507549, -80.223664</t>
  </si>
  <si>
    <t>Eggs n At</t>
  </si>
  <si>
    <t>40.506615, -80.222713</t>
  </si>
  <si>
    <t>Primanti Brothers</t>
  </si>
  <si>
    <t>40.507254, -80.222683</t>
  </si>
  <si>
    <t>Pizza Hut</t>
  </si>
  <si>
    <t>40.508652, -80.222502</t>
  </si>
  <si>
    <t>Cost of Level 3 CS</t>
  </si>
  <si>
    <t>Bob Evans</t>
  </si>
  <si>
    <t>40.512635, -80.223818</t>
  </si>
  <si>
    <t>Moon Clinton Road</t>
  </si>
  <si>
    <t>West Hills Honda</t>
  </si>
  <si>
    <t>40.513119, -80.223396</t>
  </si>
  <si>
    <t>Angelia's Pizza</t>
  </si>
  <si>
    <t>Amount to Spend</t>
  </si>
  <si>
    <t>Results</t>
  </si>
  <si>
    <t>40.513073, -80.223899</t>
  </si>
  <si>
    <t>Number of CS installed</t>
  </si>
  <si>
    <t>La Felice Pizza &amp; Pasta</t>
  </si>
  <si>
    <t>40.513598, -80.223223</t>
  </si>
  <si>
    <t>Amount Spent</t>
  </si>
  <si>
    <t>#1 Cochran Nissan</t>
  </si>
  <si>
    <t>40.515602, -80.224114</t>
  </si>
  <si>
    <t>Walmart</t>
  </si>
  <si>
    <t>40.516876, -80.221903</t>
  </si>
  <si>
    <t>Brodhead Road</t>
  </si>
  <si>
    <t>40.515634, -80.221695</t>
  </si>
  <si>
    <t>Carnot Road</t>
  </si>
  <si>
    <t>Up in Arms Tattoo</t>
  </si>
  <si>
    <t>Andy's Barber Shop</t>
  </si>
  <si>
    <t>40.516498, -80.221461</t>
  </si>
  <si>
    <t>Garzony's Auto Care</t>
  </si>
  <si>
    <t>40.516370, -80.221122</t>
  </si>
  <si>
    <t>Beaver Grade Road</t>
  </si>
  <si>
    <t>Dunkin Donuts</t>
  </si>
  <si>
    <t>40.516973, -80.220563</t>
  </si>
  <si>
    <t>KFC</t>
  </si>
  <si>
    <t>40.517642, -80.221278</t>
  </si>
  <si>
    <t>Walgreens</t>
  </si>
  <si>
    <t>40.517792, -80.220476</t>
  </si>
  <si>
    <t>Sunoco Gas</t>
  </si>
  <si>
    <t>40.518178, -80.219951</t>
  </si>
  <si>
    <t>Advance Auto Parts</t>
  </si>
  <si>
    <t>40.518298, -80.218687</t>
  </si>
  <si>
    <t>GetGo Gas Station</t>
  </si>
  <si>
    <t>40.518927, -80.219208</t>
  </si>
  <si>
    <t>Kiyoshi Bistro</t>
  </si>
  <si>
    <t>40.519304, -80.218951</t>
  </si>
  <si>
    <t>Good Year Tire Center</t>
  </si>
  <si>
    <t>40.519117, -80.217819</t>
  </si>
  <si>
    <t>Rome Monument</t>
  </si>
  <si>
    <t>40.519744, -80.218496</t>
  </si>
  <si>
    <t>Autozone</t>
  </si>
  <si>
    <t>40.519775, -80.217837</t>
  </si>
  <si>
    <t>Moon Plaza</t>
  </si>
  <si>
    <t>40.522715, -80.218403</t>
  </si>
  <si>
    <t>Moon Township Honda</t>
  </si>
  <si>
    <t>40.522714, -80.218407</t>
  </si>
  <si>
    <t>Moon Township Hyundai</t>
  </si>
  <si>
    <t>40.524827, -80.215391</t>
  </si>
  <si>
    <t>Moon AutoBody</t>
  </si>
  <si>
    <t>40.525461, -80.213221</t>
  </si>
  <si>
    <t>Day Apollo Subaru</t>
  </si>
  <si>
    <t>40.525877, -80.212563</t>
  </si>
  <si>
    <t>CarRight</t>
  </si>
  <si>
    <t>40.526477, -80.211414</t>
  </si>
  <si>
    <t>U-Haul</t>
  </si>
  <si>
    <t>40.526962, -80.210423</t>
  </si>
  <si>
    <t>Moon Township Ford</t>
  </si>
  <si>
    <t>40.527040, -80.209380</t>
  </si>
  <si>
    <t>Day Apollo Volkswagen</t>
  </si>
  <si>
    <t>40.527128, -80.208677</t>
  </si>
  <si>
    <t>Hertz</t>
  </si>
  <si>
    <t>40.537476, -80.198436</t>
  </si>
  <si>
    <t>Moon Flight</t>
  </si>
  <si>
    <t>40.537814, -80.196868</t>
  </si>
  <si>
    <t>All Pro Motorsports</t>
  </si>
  <si>
    <t>40.507783, -80.221544</t>
  </si>
  <si>
    <t>Bradley Drive</t>
  </si>
  <si>
    <t>Thorn Run Chiropractic Center</t>
  </si>
  <si>
    <t>40.516460, -80.219911</t>
  </si>
  <si>
    <t>Gracy Center Way</t>
  </si>
  <si>
    <t>Starbucks</t>
  </si>
  <si>
    <t>40.516460, -80.219815</t>
  </si>
  <si>
    <t>Supercuts</t>
  </si>
  <si>
    <t>40.516911, -80.219555</t>
  </si>
  <si>
    <t>McDonald's</t>
  </si>
  <si>
    <t>40.517168, -80.219169</t>
  </si>
  <si>
    <t>First National Bank</t>
  </si>
  <si>
    <t>40.516311, -80.218829</t>
  </si>
  <si>
    <t>Dollar Bank</t>
  </si>
  <si>
    <t>40.516312, -80.218159</t>
  </si>
  <si>
    <t>Mr. Tire Auto Service Centers</t>
  </si>
  <si>
    <t>40.522425, -80.175344</t>
  </si>
  <si>
    <t>Fifth Avenue</t>
  </si>
  <si>
    <t>Family Video</t>
  </si>
  <si>
    <t>40.517856, -80.221734</t>
  </si>
  <si>
    <t>Sofranko Kenneth M DMD Dentist</t>
  </si>
  <si>
    <t>40.518041, -80.221822</t>
  </si>
  <si>
    <t>Auto Illusions</t>
  </si>
  <si>
    <t>40.519477, -80.223634</t>
  </si>
  <si>
    <t>Stardust Lounge</t>
  </si>
  <si>
    <t>40.520087, -80.223839</t>
  </si>
  <si>
    <t>Stop N Glo Car Wash</t>
  </si>
  <si>
    <t>40.520329, -80.224702</t>
  </si>
  <si>
    <t>Element Day Spa</t>
  </si>
  <si>
    <t>40.525564, -80.224487</t>
  </si>
  <si>
    <t>Moon Vet Hospital</t>
  </si>
  <si>
    <t>40.523095, -80.223817</t>
  </si>
  <si>
    <t>Four Twelve Project</t>
  </si>
  <si>
    <t>40.523117, -80.224943</t>
  </si>
  <si>
    <t>Aspire Pediatric Therapy</t>
  </si>
  <si>
    <t>40.523538, -80.223834</t>
  </si>
  <si>
    <t>Arena's Dance Company</t>
  </si>
  <si>
    <t>40.523753, -80.224688</t>
  </si>
  <si>
    <t>Jim Dwyer Tax Services</t>
  </si>
  <si>
    <t>40.523894, -80.223818</t>
  </si>
  <si>
    <t>Rusmur Floors Carpet One</t>
  </si>
  <si>
    <t>40.524215, -80.223892</t>
  </si>
  <si>
    <t>Fox's Pizza</t>
  </si>
  <si>
    <t>40.524498, -80.223875</t>
  </si>
  <si>
    <t>Dr Edward M Carnvale Podiatrist</t>
  </si>
  <si>
    <t>40.525272, -80.224180</t>
  </si>
  <si>
    <t>Robert Gobao Flooring</t>
  </si>
  <si>
    <t>40.525792, -80.224079</t>
  </si>
  <si>
    <t>Fratangelo's Market</t>
  </si>
  <si>
    <t>40.535015, -80.229455</t>
  </si>
  <si>
    <t>Brodhead Plaza</t>
  </si>
  <si>
    <t>40.533991, -80.228698</t>
  </si>
  <si>
    <t>Rozzo's Razors</t>
  </si>
  <si>
    <t>40.526628, -80.249413</t>
  </si>
  <si>
    <t>Flaugherty Run Road</t>
  </si>
  <si>
    <t>The Hangar</t>
  </si>
  <si>
    <t>40.525591, -80.256199</t>
  </si>
  <si>
    <t>Partners through People</t>
  </si>
  <si>
    <t>40.514634, -80.268611</t>
  </si>
  <si>
    <t>Buck's Lawn and Saw</t>
  </si>
  <si>
    <t>40.514627, -80.264226</t>
  </si>
  <si>
    <t>Pacific Pride Gas Station</t>
  </si>
  <si>
    <t>40.512877, -80.254425</t>
  </si>
  <si>
    <t>Par 3 Golf Course</t>
  </si>
  <si>
    <t>40.510991, -80.255132</t>
  </si>
  <si>
    <t>Dependable Drive In</t>
  </si>
  <si>
    <t>40.512978, -80.251168</t>
  </si>
  <si>
    <t>Rain Athletics Moon Gym</t>
  </si>
  <si>
    <t>40.509481, -80.239429</t>
  </si>
  <si>
    <t>Appian Way Cafe &amp; Lounge</t>
  </si>
  <si>
    <t>40.512250, -80.229844</t>
  </si>
  <si>
    <t>Wasson Auto Services</t>
  </si>
  <si>
    <t>40.512670, -80.229234</t>
  </si>
  <si>
    <t>Cardello Pizza</t>
  </si>
  <si>
    <t>40.513229, -80.227927</t>
  </si>
  <si>
    <t>Ed Herrle Agency</t>
  </si>
  <si>
    <t>40.513500, -80.227644</t>
  </si>
  <si>
    <t>The Printing Press</t>
  </si>
  <si>
    <t>40.513196, -80.226891</t>
  </si>
  <si>
    <t>Results Travel</t>
  </si>
  <si>
    <t>40.513148, -80.226179</t>
  </si>
  <si>
    <t>Consignment Cottage</t>
  </si>
  <si>
    <t>40.515657, -80.219910</t>
  </si>
  <si>
    <t>Diane Cleaners</t>
  </si>
  <si>
    <t>40.515517, -80.219615</t>
  </si>
  <si>
    <t>Chris Puhlman Flowers</t>
  </si>
  <si>
    <t>40.514700, -80.218792</t>
  </si>
  <si>
    <t>Sun Kissed Tanning</t>
  </si>
  <si>
    <t>40.513597, -80.216990</t>
  </si>
  <si>
    <t>State Farm Insurance</t>
  </si>
  <si>
    <t>40.513178, -80.216425</t>
  </si>
  <si>
    <t>Soulshine Yoga</t>
  </si>
  <si>
    <t>40.512102, -80.215452</t>
  </si>
  <si>
    <t>Pierogies/Pizza Shopping Center</t>
  </si>
  <si>
    <t>40.511817, -80.215088</t>
  </si>
  <si>
    <t>Trello Cioccolato</t>
  </si>
  <si>
    <t>40.510867, -80.214053</t>
  </si>
  <si>
    <t>Sea Shell Bar</t>
  </si>
  <si>
    <t>40.510531, -80.214049</t>
  </si>
  <si>
    <t>Dr. Tracey Turner</t>
  </si>
  <si>
    <t>40.510448, -80.213681</t>
  </si>
  <si>
    <t>Bariatrics Works</t>
  </si>
  <si>
    <t>40.511301, -80.212947</t>
  </si>
  <si>
    <t>Mario's Restaurant, Planned Parenthood, Vocellis, Pharmacy</t>
  </si>
  <si>
    <t>40.510741, -80.212733</t>
  </si>
  <si>
    <t>Maxime's Mediterranean Restaurant at Gabriel Proffessional Center</t>
  </si>
  <si>
    <t>40.510385, -80.212303</t>
  </si>
  <si>
    <t>Jeffrey's for Hair</t>
  </si>
  <si>
    <t>40.510017, -80.211935</t>
  </si>
  <si>
    <t>J Cubed Financial Advisory</t>
  </si>
  <si>
    <t>40.509083, -80.212066</t>
  </si>
  <si>
    <t>Davis Sharon Dentisty</t>
  </si>
  <si>
    <t>40.508882, -80.211828</t>
  </si>
  <si>
    <t>Ophthalmology Consultants</t>
  </si>
  <si>
    <t>40.508476, -80.211468</t>
  </si>
  <si>
    <t>Allstate Insurance</t>
  </si>
  <si>
    <t>40.508913, -80.210541</t>
  </si>
  <si>
    <t>Pittsburgh Audiology</t>
  </si>
  <si>
    <t>40.506867, -80.209865</t>
  </si>
  <si>
    <t>Westmark Plaza (dermatologist)</t>
  </si>
  <si>
    <t>40.505778, -80.209560</t>
  </si>
  <si>
    <t>Thorn Run Road</t>
  </si>
  <si>
    <t>Thorn Run Crossing</t>
  </si>
  <si>
    <t>40.506467, -80.207969</t>
  </si>
  <si>
    <t>West-Aircomm FCU</t>
  </si>
  <si>
    <t>40.505966, -80.207598</t>
  </si>
  <si>
    <t>Berkshire Hathaway/Boni Orthodontics</t>
  </si>
  <si>
    <t>40.505447, -80.206837</t>
  </si>
  <si>
    <t>Howard Hanna</t>
  </si>
  <si>
    <t>40.505012, -80.206472</t>
  </si>
  <si>
    <t>PNC Bank</t>
  </si>
  <si>
    <t>40.466734, -80.156930</t>
  </si>
  <si>
    <t>Central Blood Bank</t>
  </si>
  <si>
    <t>40.504482, -80.205006</t>
  </si>
  <si>
    <t>DiSanti Dentistry</t>
  </si>
  <si>
    <t>40.503762, -80.204913</t>
  </si>
  <si>
    <t>True Value</t>
  </si>
  <si>
    <t>40.496311, -80.202457</t>
  </si>
  <si>
    <t>Moon Public Library</t>
  </si>
  <si>
    <t>28.624260, -81.500058</t>
  </si>
  <si>
    <t>McCormick Road</t>
  </si>
  <si>
    <t>Moon Golf Club</t>
  </si>
  <si>
    <t>40.478937, -80.196179</t>
  </si>
  <si>
    <t>Hookstown Grade Road</t>
  </si>
  <si>
    <t>Scally's Golf Center</t>
  </si>
  <si>
    <t>40.457371, -80.179180</t>
  </si>
  <si>
    <t>Market Place Boulevard</t>
  </si>
  <si>
    <t>Outback Steakhouse</t>
  </si>
  <si>
    <t>40.501443, -80.175852</t>
  </si>
  <si>
    <t>Coraopolis Heights Road</t>
  </si>
  <si>
    <t>Uni-Mart</t>
  </si>
  <si>
    <t>40.500946, -80.177564</t>
  </si>
  <si>
    <t>Coraopolis Heights Road (nail illusion)</t>
  </si>
  <si>
    <t>Montour Heights Plaza</t>
  </si>
  <si>
    <t>40.503268, -80.195929</t>
  </si>
  <si>
    <t>Montour Heights Country Club</t>
  </si>
  <si>
    <t>40.504303, -80.203055</t>
  </si>
  <si>
    <t>Hyehold Restaraunt</t>
  </si>
  <si>
    <t>40.521727, -80.182842</t>
  </si>
  <si>
    <t>East Coast Karate Academy</t>
  </si>
  <si>
    <t>40.521447, -80.184630</t>
  </si>
  <si>
    <t>Carol Leone Dance &amp; Gymnastics</t>
  </si>
  <si>
    <t>40.521558, -80.183627</t>
  </si>
  <si>
    <t>Cyrilla Landscaping</t>
  </si>
  <si>
    <t>40.521340, -80.184015</t>
  </si>
  <si>
    <t>RK Industries Auto Repair</t>
  </si>
  <si>
    <t>40.514347, -80.197448</t>
  </si>
  <si>
    <t>Heritage Valley Health System</t>
  </si>
  <si>
    <t>40.521017, -80.192955</t>
  </si>
  <si>
    <t>Fern Hollow Road</t>
  </si>
  <si>
    <t>Pizza Decasa &amp; Uni-Mart</t>
  </si>
  <si>
    <t>40.546253, -80.242210</t>
  </si>
  <si>
    <t>Spring Run Road Extension</t>
  </si>
  <si>
    <t>Patrick's Pub and Grille</t>
  </si>
  <si>
    <t>40.546830, -80.242603</t>
  </si>
  <si>
    <t>Chroma Salon</t>
  </si>
  <si>
    <t>40.521114, -80.265921</t>
  </si>
  <si>
    <t>Country Road Kennels</t>
  </si>
  <si>
    <t>40.504775, -80.209342</t>
  </si>
  <si>
    <t>US Post Office / BCMJ Controls</t>
  </si>
  <si>
    <t>40.504485, -80.211803</t>
  </si>
  <si>
    <t>Commerce Drive</t>
  </si>
  <si>
    <t>Dornin Dental</t>
  </si>
  <si>
    <t>40.504698, -80.211265</t>
  </si>
  <si>
    <t>Steven C Marks DMD</t>
  </si>
  <si>
    <t>40.543642, -80.217287</t>
  </si>
  <si>
    <t>Stoops Ferry Road</t>
  </si>
  <si>
    <t>Inches Nursery</t>
  </si>
  <si>
    <t>40.542883, -80.207511</t>
  </si>
  <si>
    <t>Airport Auto Body</t>
  </si>
  <si>
    <t>40.545163, -80.219136</t>
  </si>
  <si>
    <t>McGovern Boulevard</t>
  </si>
  <si>
    <t>Fast Stop</t>
  </si>
  <si>
    <t>40.541443, -80.218319</t>
  </si>
  <si>
    <t>Greater Pittsburgh Collision Works</t>
  </si>
  <si>
    <t>40.539619, -80.218970</t>
  </si>
  <si>
    <t>Johnson Auction Services</t>
  </si>
  <si>
    <t>Optimization Value to Max</t>
  </si>
  <si>
    <t>40.515226, -80.221923</t>
  </si>
  <si>
    <t>LV2 CS</t>
  </si>
  <si>
    <t>LV 3 CS</t>
  </si>
  <si>
    <t>Level 2 CS Installed</t>
  </si>
  <si>
    <t>Level 3 CS Installed</t>
  </si>
  <si>
    <t>=</t>
  </si>
  <si>
    <t>LEVEL 2</t>
  </si>
  <si>
    <t>Installation</t>
  </si>
  <si>
    <t>TOTAL</t>
  </si>
  <si>
    <t>LEVEL 3</t>
  </si>
  <si>
    <t>Chargepoint CT4013</t>
  </si>
  <si>
    <t>Chargepoint CPE200</t>
  </si>
  <si>
    <t>Gabriel Proffessional Center (Maxime's Mediterranean Restaurant)</t>
  </si>
  <si>
    <t>Beaver Grade Plaza (Mario's Restaurant, Planned Parenthood, Vocelli's, Pharmacy)</t>
  </si>
  <si>
    <t>Montour Heights Plaza (Nail Illusion)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</si>
</sst>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0"/>
      <color rgb="FF000000"/>
      <name val="Arial"/>
    </font>
    <font>
      <b/>
      <sz val="10"/>
      <name val="Courier New"/>
      <family val="3"/>
    </font>
    <font>
      <sz val="10"/>
      <name val="Courier New"/>
      <family val="3"/>
    </font>
    <font>
      <sz val="10"/>
      <name val="Arial"/>
      <family val="2"/>
    </font>
    <font>
      <b/>
      <sz val="18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b/>
      <sz val="18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rgb="FFEFEFE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rgb="FF000000"/>
      </top>
      <bottom/>
      <diagonal/>
    </border>
    <border>
      <left style="thin">
        <color auto="1"/>
      </left>
      <right/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75">
    <xf numFmtId="0" fontId="0" fillId="0" borderId="0" xfId="0" applyFont="1" applyAlignme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4" xfId="0" applyFont="1" applyBorder="1" applyAlignment="1"/>
    <xf numFmtId="0" fontId="2" fillId="0" borderId="6" xfId="0" applyFont="1" applyBorder="1" applyAlignment="1">
      <alignment horizontal="left"/>
    </xf>
    <xf numFmtId="0" fontId="0" fillId="0" borderId="6" xfId="0" applyFont="1" applyBorder="1" applyAlignment="1"/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164" fontId="2" fillId="0" borderId="12" xfId="0" applyNumberFormat="1" applyFont="1" applyBorder="1"/>
    <xf numFmtId="0" fontId="0" fillId="0" borderId="14" xfId="0" applyFont="1" applyBorder="1" applyAlignment="1"/>
    <xf numFmtId="0" fontId="0" fillId="0" borderId="12" xfId="0" applyFont="1" applyBorder="1" applyAlignment="1"/>
    <xf numFmtId="0" fontId="0" fillId="2" borderId="15" xfId="0" applyFont="1" applyFill="1" applyBorder="1" applyAlignment="1"/>
    <xf numFmtId="0" fontId="0" fillId="2" borderId="6" xfId="0" applyFont="1" applyFill="1" applyBorder="1" applyAlignment="1"/>
    <xf numFmtId="0" fontId="0" fillId="2" borderId="4" xfId="0" applyFont="1" applyFill="1" applyBorder="1" applyAlignment="1"/>
    <xf numFmtId="0" fontId="0" fillId="2" borderId="0" xfId="0" applyFont="1" applyFill="1" applyAlignment="1"/>
    <xf numFmtId="0" fontId="0" fillId="2" borderId="0" xfId="0" applyFont="1" applyFill="1" applyBorder="1" applyAlignment="1"/>
    <xf numFmtId="0" fontId="0" fillId="3" borderId="6" xfId="0" applyFont="1" applyFill="1" applyBorder="1" applyAlignment="1"/>
    <xf numFmtId="0" fontId="0" fillId="4" borderId="6" xfId="0" applyFont="1" applyFill="1" applyBorder="1" applyAlignment="1"/>
    <xf numFmtId="164" fontId="3" fillId="4" borderId="8" xfId="0" applyNumberFormat="1" applyFont="1" applyFill="1" applyBorder="1" applyAlignment="1"/>
    <xf numFmtId="164" fontId="3" fillId="4" borderId="9" xfId="0" applyNumberFormat="1" applyFont="1" applyFill="1" applyBorder="1" applyAlignment="1"/>
    <xf numFmtId="164" fontId="3" fillId="4" borderId="10" xfId="0" applyNumberFormat="1" applyFont="1" applyFill="1" applyBorder="1" applyAlignment="1"/>
    <xf numFmtId="0" fontId="3" fillId="3" borderId="11" xfId="0" applyFont="1" applyFill="1" applyBorder="1"/>
    <xf numFmtId="1" fontId="3" fillId="3" borderId="8" xfId="0" applyNumberFormat="1" applyFont="1" applyFill="1" applyBorder="1"/>
    <xf numFmtId="164" fontId="3" fillId="3" borderId="9" xfId="0" applyNumberFormat="1" applyFont="1" applyFill="1" applyBorder="1"/>
    <xf numFmtId="0" fontId="2" fillId="0" borderId="0" xfId="0" applyFont="1" applyFill="1" applyAlignment="1">
      <alignment horizontal="left"/>
    </xf>
    <xf numFmtId="0" fontId="1" fillId="7" borderId="0" xfId="0" applyFont="1" applyFill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7" borderId="7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0" fillId="8" borderId="4" xfId="0" applyFont="1" applyFill="1" applyBorder="1" applyAlignment="1">
      <alignment horizontal="left"/>
    </xf>
    <xf numFmtId="0" fontId="0" fillId="8" borderId="0" xfId="0" applyFont="1" applyFill="1" applyAlignment="1">
      <alignment horizontal="left"/>
    </xf>
    <xf numFmtId="0" fontId="3" fillId="3" borderId="9" xfId="0" applyNumberFormat="1" applyFont="1" applyFill="1" applyBorder="1"/>
    <xf numFmtId="0" fontId="5" fillId="3" borderId="19" xfId="0" applyFont="1" applyFill="1" applyBorder="1" applyAlignment="1"/>
    <xf numFmtId="0" fontId="5" fillId="3" borderId="4" xfId="0" applyFont="1" applyFill="1" applyBorder="1" applyAlignment="1"/>
    <xf numFmtId="0" fontId="6" fillId="3" borderId="16" xfId="0" applyFont="1" applyFill="1" applyBorder="1" applyAlignment="1"/>
    <xf numFmtId="0" fontId="6" fillId="3" borderId="17" xfId="0" applyFont="1" applyFill="1" applyBorder="1" applyAlignment="1"/>
    <xf numFmtId="0" fontId="6" fillId="4" borderId="16" xfId="0" applyFont="1" applyFill="1" applyBorder="1" applyAlignment="1"/>
    <xf numFmtId="0" fontId="6" fillId="4" borderId="17" xfId="0" applyFont="1" applyFill="1" applyBorder="1" applyAlignment="1"/>
    <xf numFmtId="0" fontId="5" fillId="4" borderId="4" xfId="0" applyFont="1" applyFill="1" applyBorder="1" applyAlignment="1"/>
    <xf numFmtId="0" fontId="6" fillId="4" borderId="18" xfId="0" applyFont="1" applyFill="1" applyBorder="1" applyAlignment="1"/>
    <xf numFmtId="0" fontId="0" fillId="9" borderId="0" xfId="0" applyFont="1" applyFill="1" applyAlignment="1"/>
    <xf numFmtId="0" fontId="1" fillId="7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2" fillId="10" borderId="0" xfId="0" applyFont="1" applyFill="1" applyAlignment="1">
      <alignment horizontal="left"/>
    </xf>
    <xf numFmtId="0" fontId="2" fillId="10" borderId="6" xfId="0" applyFont="1" applyFill="1" applyBorder="1" applyAlignment="1">
      <alignment horizontal="left"/>
    </xf>
    <xf numFmtId="0" fontId="2" fillId="10" borderId="12" xfId="0" applyFont="1" applyFill="1" applyBorder="1" applyAlignment="1">
      <alignment horizontal="left"/>
    </xf>
    <xf numFmtId="0" fontId="2" fillId="10" borderId="13" xfId="0" applyFont="1" applyFill="1" applyBorder="1" applyAlignment="1">
      <alignment horizontal="left"/>
    </xf>
    <xf numFmtId="0" fontId="9" fillId="8" borderId="23" xfId="0" applyFont="1" applyFill="1" applyBorder="1" applyAlignment="1"/>
    <xf numFmtId="0" fontId="0" fillId="8" borderId="23" xfId="0" applyFont="1" applyFill="1" applyBorder="1" applyAlignment="1"/>
    <xf numFmtId="164" fontId="0" fillId="8" borderId="24" xfId="0" applyNumberFormat="1" applyFont="1" applyFill="1" applyBorder="1" applyAlignment="1"/>
    <xf numFmtId="164" fontId="0" fillId="8" borderId="25" xfId="0" applyNumberFormat="1" applyFont="1" applyFill="1" applyBorder="1" applyAlignment="1"/>
    <xf numFmtId="164" fontId="0" fillId="8" borderId="26" xfId="0" applyNumberFormat="1" applyFont="1" applyFill="1" applyBorder="1" applyAlignment="1"/>
    <xf numFmtId="0" fontId="5" fillId="8" borderId="24" xfId="0" applyFont="1" applyFill="1" applyBorder="1" applyAlignment="1"/>
    <xf numFmtId="0" fontId="5" fillId="8" borderId="25" xfId="0" applyFont="1" applyFill="1" applyBorder="1" applyAlignment="1"/>
    <xf numFmtId="0" fontId="5" fillId="8" borderId="26" xfId="0" applyFont="1" applyFill="1" applyBorder="1" applyAlignment="1"/>
    <xf numFmtId="164" fontId="5" fillId="8" borderId="24" xfId="0" applyNumberFormat="1" applyFont="1" applyFill="1" applyBorder="1" applyAlignment="1"/>
    <xf numFmtId="164" fontId="5" fillId="8" borderId="25" xfId="0" applyNumberFormat="1" applyFont="1" applyFill="1" applyBorder="1" applyAlignment="1"/>
    <xf numFmtId="164" fontId="5" fillId="8" borderId="26" xfId="0" applyNumberFormat="1" applyFont="1" applyFill="1" applyBorder="1" applyAlignment="1"/>
    <xf numFmtId="0" fontId="10" fillId="11" borderId="0" xfId="0" applyFont="1" applyFill="1" applyAlignment="1">
      <alignment horizontal="center"/>
    </xf>
    <xf numFmtId="0" fontId="0" fillId="9" borderId="0" xfId="0" applyFont="1" applyFill="1" applyAlignment="1">
      <alignment horizontal="center"/>
    </xf>
    <xf numFmtId="0" fontId="9" fillId="8" borderId="23" xfId="0" applyFont="1" applyFill="1" applyBorder="1" applyAlignment="1">
      <alignment horizontal="left"/>
    </xf>
    <xf numFmtId="0" fontId="0" fillId="8" borderId="2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13"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</dxfs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590550</xdr:colOff>
      <xdr:row>1</xdr:row>
      <xdr:rowOff>133350</xdr:rowOff>
    </xdr:from>
    <xdr:to>
      <xdr:col>17</xdr:col>
      <xdr:colOff>493712</xdr:colOff>
      <xdr:row>19</xdr:row>
      <xdr:rowOff>142875</xdr:rowOff>
    </xdr:to>
    <xdr:pic>
      <xdr:nvPicPr>
        <xdr:cNvPr id="2" name="Picture 1" descr="Screen Shot 2019-03-17 at 8.47.23 PM.png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550"/>
        <a:stretch/>
      </xdr:blipFill>
      <xdr:spPr>
        <a:xfrm>
          <a:off x="5467350" y="295275"/>
          <a:ext cx="5389562" cy="3190875"/>
        </a:xfrm>
        <a:prstGeom prst="rect">
          <a:avLst/>
        </a:prstGeom>
      </xdr:spPr>
    </xdr:pic>
    <xdr:clientData/>
  </xdr:twoCellAnchor>
  <xdr:twoCellAnchor editAs="oneCell">
    <xdr:from>
      <xdr:col>9</xdr:col>
      <xdr:colOff>54275</xdr:colOff>
      <xdr:row>2</xdr:row>
      <xdr:rowOff>15081</xdr:rowOff>
    </xdr:from>
    <xdr:to>
      <xdr:col>11</xdr:col>
      <xdr:colOff>79375</xdr:colOff>
      <xdr:row>3</xdr:row>
      <xdr:rowOff>249648</xdr:rowOff>
    </xdr:to>
    <xdr:pic>
      <xdr:nvPicPr>
        <xdr:cNvPr id="3" name="Picture 2" descr="doe-logo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0675" y="338931"/>
          <a:ext cx="1244300" cy="396492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17</xdr:row>
      <xdr:rowOff>47625</xdr:rowOff>
    </xdr:from>
    <xdr:to>
      <xdr:col>4</xdr:col>
      <xdr:colOff>85532</xdr:colOff>
      <xdr:row>36</xdr:row>
      <xdr:rowOff>28193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1075" y="3067050"/>
          <a:ext cx="1542857" cy="3057143"/>
        </a:xfrm>
        <a:prstGeom prst="rect">
          <a:avLst/>
        </a:prstGeom>
      </xdr:spPr>
    </xdr:pic>
    <xdr:clientData/>
  </xdr:twoCellAnchor>
  <xdr:twoCellAnchor editAs="oneCell">
    <xdr:from>
      <xdr:col>4</xdr:col>
      <xdr:colOff>314325</xdr:colOff>
      <xdr:row>17</xdr:row>
      <xdr:rowOff>57150</xdr:rowOff>
    </xdr:from>
    <xdr:to>
      <xdr:col>7</xdr:col>
      <xdr:colOff>45306</xdr:colOff>
      <xdr:row>36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52725" y="3076575"/>
          <a:ext cx="1559781" cy="3057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6"/>
  <sheetViews>
    <sheetView workbookViewId="0">
      <selection activeCell="H26" sqref="H26"/>
    </sheetView>
  </sheetViews>
  <sheetFormatPr baseColWidth="10" defaultColWidth="8.83203125" defaultRowHeight="12" x14ac:dyDescent="0"/>
  <cols>
    <col min="1" max="16384" width="8.83203125" style="15"/>
  </cols>
  <sheetData>
    <row r="4" spans="2:8" ht="21">
      <c r="B4" s="63" t="s">
        <v>333</v>
      </c>
      <c r="C4" s="63"/>
      <c r="D4" s="63"/>
      <c r="E4" s="63"/>
      <c r="F4" s="63"/>
      <c r="G4" s="63"/>
      <c r="H4" s="63"/>
    </row>
    <row r="5" spans="2:8">
      <c r="B5" s="64"/>
      <c r="C5" s="64"/>
      <c r="D5" s="64"/>
      <c r="E5" s="42"/>
      <c r="F5" s="42"/>
      <c r="G5" s="42"/>
      <c r="H5" s="42"/>
    </row>
    <row r="6" spans="2:8">
      <c r="B6" s="65" t="s">
        <v>334</v>
      </c>
      <c r="C6" s="66"/>
      <c r="D6" s="66"/>
      <c r="E6" s="54">
        <v>3000</v>
      </c>
      <c r="F6" s="55"/>
      <c r="G6" s="55"/>
      <c r="H6" s="56"/>
    </row>
    <row r="7" spans="2:8">
      <c r="B7" s="52" t="s">
        <v>337</v>
      </c>
      <c r="C7" s="53"/>
      <c r="D7" s="53"/>
      <c r="E7" s="54">
        <v>3990</v>
      </c>
      <c r="F7" s="55"/>
      <c r="G7" s="55"/>
      <c r="H7" s="56"/>
    </row>
    <row r="8" spans="2:8">
      <c r="B8" s="57" t="s">
        <v>335</v>
      </c>
      <c r="C8" s="58"/>
      <c r="D8" s="59"/>
      <c r="E8" s="60">
        <f>SUM(E6:H7)</f>
        <v>6990</v>
      </c>
      <c r="F8" s="61"/>
      <c r="G8" s="61"/>
      <c r="H8" s="62"/>
    </row>
    <row r="9" spans="2:8">
      <c r="B9" s="42"/>
      <c r="C9" s="42"/>
      <c r="D9" s="42"/>
      <c r="E9" s="42"/>
      <c r="F9" s="42"/>
      <c r="G9" s="42"/>
      <c r="H9" s="42"/>
    </row>
    <row r="11" spans="2:8" ht="21">
      <c r="B11" s="63" t="s">
        <v>336</v>
      </c>
      <c r="C11" s="63"/>
      <c r="D11" s="63"/>
      <c r="E11" s="63"/>
      <c r="F11" s="63"/>
      <c r="G11" s="63"/>
      <c r="H11" s="63"/>
    </row>
    <row r="12" spans="2:8">
      <c r="B12" s="64"/>
      <c r="C12" s="64"/>
      <c r="D12" s="64"/>
      <c r="E12" s="42"/>
      <c r="F12" s="42"/>
      <c r="G12" s="42"/>
      <c r="H12" s="42"/>
    </row>
    <row r="13" spans="2:8">
      <c r="B13" s="65" t="s">
        <v>334</v>
      </c>
      <c r="C13" s="66"/>
      <c r="D13" s="66"/>
      <c r="E13" s="54">
        <v>21000</v>
      </c>
      <c r="F13" s="55"/>
      <c r="G13" s="55"/>
      <c r="H13" s="56"/>
    </row>
    <row r="14" spans="2:8">
      <c r="B14" s="52" t="s">
        <v>338</v>
      </c>
      <c r="C14" s="53"/>
      <c r="D14" s="53"/>
      <c r="E14" s="54">
        <v>35800</v>
      </c>
      <c r="F14" s="55"/>
      <c r="G14" s="55"/>
      <c r="H14" s="56"/>
    </row>
    <row r="15" spans="2:8">
      <c r="B15" s="57" t="s">
        <v>335</v>
      </c>
      <c r="C15" s="58"/>
      <c r="D15" s="59"/>
      <c r="E15" s="60">
        <f>SUM(E13:H14)</f>
        <v>56800</v>
      </c>
      <c r="F15" s="61"/>
      <c r="G15" s="61"/>
      <c r="H15" s="62"/>
    </row>
    <row r="16" spans="2:8">
      <c r="B16" s="42"/>
      <c r="C16" s="42"/>
      <c r="D16" s="42"/>
      <c r="E16" s="42"/>
      <c r="F16" s="42"/>
      <c r="G16" s="42"/>
      <c r="H16" s="42"/>
    </row>
  </sheetData>
  <mergeCells count="16">
    <mergeCell ref="B4:H4"/>
    <mergeCell ref="B5:D5"/>
    <mergeCell ref="B6:D6"/>
    <mergeCell ref="B7:D7"/>
    <mergeCell ref="E6:H6"/>
    <mergeCell ref="E7:H7"/>
    <mergeCell ref="B14:D14"/>
    <mergeCell ref="E14:H14"/>
    <mergeCell ref="B15:D15"/>
    <mergeCell ref="E15:H15"/>
    <mergeCell ref="E8:H8"/>
    <mergeCell ref="B8:D8"/>
    <mergeCell ref="B11:H11"/>
    <mergeCell ref="B12:D12"/>
    <mergeCell ref="B13:D13"/>
    <mergeCell ref="E13:H13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M166"/>
  <sheetViews>
    <sheetView zoomScale="80" zoomScaleNormal="80" zoomScalePageLayoutView="80" workbookViewId="0">
      <pane ySplit="1" topLeftCell="A74" activePane="bottomLeft" state="frozen"/>
      <selection pane="bottomLeft" activeCell="E82" sqref="E82"/>
    </sheetView>
  </sheetViews>
  <sheetFormatPr baseColWidth="10" defaultColWidth="14.5" defaultRowHeight="15.75" customHeight="1" x14ac:dyDescent="0"/>
  <cols>
    <col min="1" max="1" width="28.1640625" style="6" bestFit="1" customWidth="1"/>
    <col min="2" max="2" width="12.5" bestFit="1" customWidth="1"/>
    <col min="3" max="3" width="27.6640625" customWidth="1"/>
    <col min="4" max="4" width="39" style="6" customWidth="1"/>
    <col min="5" max="5" width="13" customWidth="1"/>
    <col min="6" max="6" width="9.5" customWidth="1"/>
    <col min="7" max="7" width="7.5" customWidth="1"/>
    <col min="8" max="8" width="37.33203125" bestFit="1" customWidth="1"/>
    <col min="9" max="9" width="39.83203125" bestFit="1" customWidth="1"/>
    <col min="10" max="10" width="25.5" bestFit="1" customWidth="1"/>
    <col min="11" max="11" width="32.1640625" bestFit="1" customWidth="1"/>
    <col min="12" max="12" width="15.1640625" bestFit="1" customWidth="1"/>
    <col min="13" max="13" width="14.5" style="4"/>
  </cols>
  <sheetData>
    <row r="1" spans="1:13" s="32" customFormat="1" ht="13">
      <c r="A1" s="43" t="s">
        <v>0</v>
      </c>
      <c r="B1" s="27" t="s">
        <v>1</v>
      </c>
      <c r="C1" s="27" t="s">
        <v>2</v>
      </c>
      <c r="D1" s="28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30" t="s">
        <v>11</v>
      </c>
      <c r="M1" s="31"/>
    </row>
    <row r="2" spans="1:13" ht="13">
      <c r="A2" s="5" t="s">
        <v>16</v>
      </c>
      <c r="B2" s="3">
        <v>9898</v>
      </c>
      <c r="C2" s="3" t="s">
        <v>17</v>
      </c>
      <c r="D2" s="5" t="s">
        <v>18</v>
      </c>
      <c r="E2" s="3">
        <v>40</v>
      </c>
      <c r="F2" s="3">
        <v>70</v>
      </c>
      <c r="G2" s="3">
        <v>99.5</v>
      </c>
      <c r="H2" s="3">
        <v>13</v>
      </c>
      <c r="I2" s="3">
        <v>8</v>
      </c>
      <c r="J2" s="3">
        <v>0</v>
      </c>
      <c r="K2" s="3">
        <v>3033</v>
      </c>
      <c r="L2" s="1">
        <f>IF(F2&gt;=20,IF(F2&gt;40,2,1),0)</f>
        <v>2</v>
      </c>
    </row>
    <row r="3" spans="1:13" ht="13">
      <c r="A3" s="5" t="s">
        <v>19</v>
      </c>
      <c r="B3" s="3">
        <v>9516</v>
      </c>
      <c r="C3" s="3" t="s">
        <v>17</v>
      </c>
      <c r="D3" s="5" t="s">
        <v>20</v>
      </c>
      <c r="E3" s="3">
        <v>60</v>
      </c>
      <c r="F3" s="3">
        <v>55</v>
      </c>
      <c r="G3" s="3">
        <v>168</v>
      </c>
      <c r="H3" s="3">
        <v>84</v>
      </c>
      <c r="I3" s="3">
        <v>0</v>
      </c>
      <c r="J3" s="3">
        <v>0.2</v>
      </c>
      <c r="K3" s="3">
        <v>3223</v>
      </c>
      <c r="L3" s="1">
        <f t="shared" ref="L3:L65" si="0">IF(F3&gt;=20,IF(F3&gt;40,2,1),0)</f>
        <v>2</v>
      </c>
    </row>
    <row r="4" spans="1:13" ht="13">
      <c r="A4" s="5" t="s">
        <v>21</v>
      </c>
      <c r="B4" s="3">
        <v>9404</v>
      </c>
      <c r="C4" s="3" t="s">
        <v>17</v>
      </c>
      <c r="D4" s="5" t="s">
        <v>22</v>
      </c>
      <c r="E4" s="3">
        <v>25</v>
      </c>
      <c r="F4" s="3">
        <v>5</v>
      </c>
      <c r="G4" s="3">
        <v>70</v>
      </c>
      <c r="H4" s="3">
        <v>0</v>
      </c>
      <c r="I4" s="3">
        <v>0</v>
      </c>
      <c r="J4" s="3">
        <v>0.2</v>
      </c>
      <c r="K4" s="3">
        <v>3123</v>
      </c>
      <c r="L4" s="1">
        <f t="shared" si="0"/>
        <v>0</v>
      </c>
    </row>
    <row r="5" spans="1:13" ht="13">
      <c r="A5" s="5" t="s">
        <v>24</v>
      </c>
      <c r="B5" s="3">
        <v>9411</v>
      </c>
      <c r="C5" s="3" t="s">
        <v>17</v>
      </c>
      <c r="D5" s="5" t="s">
        <v>25</v>
      </c>
      <c r="E5" s="3">
        <v>10</v>
      </c>
      <c r="F5" s="3">
        <v>2</v>
      </c>
      <c r="G5" s="3">
        <v>131</v>
      </c>
      <c r="H5" s="3">
        <v>57</v>
      </c>
      <c r="I5" s="3">
        <v>0</v>
      </c>
      <c r="J5" s="3">
        <v>0.1</v>
      </c>
      <c r="K5" s="3">
        <v>3295</v>
      </c>
      <c r="L5" s="1">
        <f t="shared" si="0"/>
        <v>0</v>
      </c>
    </row>
    <row r="6" spans="1:13" ht="13">
      <c r="A6" s="5" t="s">
        <v>26</v>
      </c>
      <c r="B6" s="3">
        <v>9100</v>
      </c>
      <c r="C6" s="3" t="s">
        <v>17</v>
      </c>
      <c r="D6" s="5" t="s">
        <v>27</v>
      </c>
      <c r="E6" s="3">
        <v>25</v>
      </c>
      <c r="F6" s="3">
        <v>38</v>
      </c>
      <c r="G6" s="3">
        <v>98</v>
      </c>
      <c r="H6" s="3">
        <v>35</v>
      </c>
      <c r="I6" s="3">
        <v>0</v>
      </c>
      <c r="J6" s="3">
        <v>0.5</v>
      </c>
      <c r="K6" s="3">
        <v>3295</v>
      </c>
      <c r="L6" s="1">
        <f t="shared" si="0"/>
        <v>1</v>
      </c>
    </row>
    <row r="7" spans="1:13" ht="13">
      <c r="A7" s="5" t="s">
        <v>31</v>
      </c>
      <c r="B7" s="3">
        <v>9155</v>
      </c>
      <c r="C7" s="3" t="s">
        <v>17</v>
      </c>
      <c r="D7" s="5" t="s">
        <v>32</v>
      </c>
      <c r="E7" s="3">
        <v>30</v>
      </c>
      <c r="F7" s="3">
        <v>20</v>
      </c>
      <c r="G7" s="3">
        <v>58</v>
      </c>
      <c r="H7" s="3">
        <v>6</v>
      </c>
      <c r="I7" s="3">
        <v>4</v>
      </c>
      <c r="J7" s="3">
        <v>0.2</v>
      </c>
      <c r="K7" s="3">
        <v>3295</v>
      </c>
      <c r="L7" s="1">
        <f t="shared" si="0"/>
        <v>1</v>
      </c>
    </row>
    <row r="8" spans="1:13" ht="13">
      <c r="A8" s="5" t="s">
        <v>33</v>
      </c>
      <c r="B8" s="3">
        <v>9002</v>
      </c>
      <c r="C8" s="3" t="s">
        <v>17</v>
      </c>
      <c r="D8" s="5" t="s">
        <v>34</v>
      </c>
      <c r="E8" s="3">
        <v>15</v>
      </c>
      <c r="F8" s="3">
        <v>64</v>
      </c>
      <c r="G8" s="3">
        <v>168</v>
      </c>
      <c r="H8" s="3">
        <v>84</v>
      </c>
      <c r="I8" s="3">
        <v>0</v>
      </c>
      <c r="J8" s="3">
        <v>0.4</v>
      </c>
      <c r="K8" s="3">
        <v>3195</v>
      </c>
      <c r="L8" s="1">
        <f t="shared" si="0"/>
        <v>2</v>
      </c>
    </row>
    <row r="9" spans="1:13" ht="13">
      <c r="A9" s="5" t="s">
        <v>35</v>
      </c>
      <c r="B9" s="3">
        <v>9003</v>
      </c>
      <c r="C9" s="3" t="s">
        <v>17</v>
      </c>
      <c r="D9" s="5" t="s">
        <v>36</v>
      </c>
      <c r="E9" s="3">
        <v>15</v>
      </c>
      <c r="F9" s="3">
        <v>30</v>
      </c>
      <c r="G9" s="3">
        <v>53</v>
      </c>
      <c r="H9" s="3">
        <v>0</v>
      </c>
      <c r="I9" s="3">
        <v>3</v>
      </c>
      <c r="J9" s="3">
        <v>0.2</v>
      </c>
      <c r="K9" s="3">
        <v>3372</v>
      </c>
      <c r="L9" s="1">
        <f t="shared" si="0"/>
        <v>1</v>
      </c>
    </row>
    <row r="10" spans="1:13" ht="13">
      <c r="A10" s="5" t="s">
        <v>37</v>
      </c>
      <c r="B10" s="3">
        <v>8929</v>
      </c>
      <c r="C10" s="3" t="s">
        <v>17</v>
      </c>
      <c r="D10" s="5" t="s">
        <v>38</v>
      </c>
      <c r="E10" s="3">
        <v>70</v>
      </c>
      <c r="F10" s="3">
        <v>9</v>
      </c>
      <c r="G10" s="3">
        <v>79</v>
      </c>
      <c r="H10" s="3">
        <v>12</v>
      </c>
      <c r="I10" s="3">
        <v>0</v>
      </c>
      <c r="J10" s="3">
        <v>0.3</v>
      </c>
      <c r="K10" s="3">
        <v>3403</v>
      </c>
      <c r="L10" s="1">
        <f t="shared" si="0"/>
        <v>0</v>
      </c>
    </row>
    <row r="11" spans="1:13" ht="13">
      <c r="A11" s="5" t="s">
        <v>39</v>
      </c>
      <c r="B11" s="3">
        <v>8900</v>
      </c>
      <c r="C11" s="3" t="s">
        <v>17</v>
      </c>
      <c r="D11" s="5" t="s">
        <v>40</v>
      </c>
      <c r="E11" s="3">
        <v>52.5</v>
      </c>
      <c r="F11" s="3">
        <v>75</v>
      </c>
      <c r="G11" s="3">
        <v>62</v>
      </c>
      <c r="H11" s="3">
        <v>4</v>
      </c>
      <c r="I11" s="3">
        <v>0</v>
      </c>
      <c r="J11" s="3">
        <v>0.3</v>
      </c>
      <c r="K11" s="3">
        <v>3353</v>
      </c>
      <c r="L11" s="1">
        <f t="shared" si="0"/>
        <v>2</v>
      </c>
    </row>
    <row r="12" spans="1:13" ht="13">
      <c r="A12" s="5" t="s">
        <v>41</v>
      </c>
      <c r="B12" s="3">
        <v>8805</v>
      </c>
      <c r="C12" s="3" t="s">
        <v>17</v>
      </c>
      <c r="D12" s="5" t="s">
        <v>42</v>
      </c>
      <c r="E12" s="3">
        <v>15</v>
      </c>
      <c r="F12" s="3">
        <v>50</v>
      </c>
      <c r="G12" s="3">
        <v>46</v>
      </c>
      <c r="H12" s="3">
        <v>0</v>
      </c>
      <c r="I12" s="3">
        <v>0</v>
      </c>
      <c r="J12" s="3">
        <v>0.4</v>
      </c>
      <c r="K12" s="3">
        <v>3618</v>
      </c>
      <c r="L12" s="1">
        <f t="shared" si="0"/>
        <v>2</v>
      </c>
    </row>
    <row r="13" spans="1:13" ht="13">
      <c r="A13" s="5" t="s">
        <v>43</v>
      </c>
      <c r="B13" s="3">
        <v>8806</v>
      </c>
      <c r="C13" s="3" t="s">
        <v>17</v>
      </c>
      <c r="D13" s="5" t="s">
        <v>44</v>
      </c>
      <c r="E13" s="3">
        <v>30</v>
      </c>
      <c r="F13" s="3">
        <v>26</v>
      </c>
      <c r="G13" s="3">
        <v>75</v>
      </c>
      <c r="H13" s="3">
        <v>28</v>
      </c>
      <c r="I13" s="3">
        <v>0</v>
      </c>
      <c r="J13" s="3">
        <v>0.4</v>
      </c>
      <c r="K13" s="3">
        <v>3568</v>
      </c>
      <c r="L13" s="1">
        <f t="shared" si="0"/>
        <v>1</v>
      </c>
    </row>
    <row r="14" spans="1:13" ht="13">
      <c r="A14" s="5" t="s">
        <v>45</v>
      </c>
      <c r="B14" s="3">
        <v>8703</v>
      </c>
      <c r="C14" s="3" t="s">
        <v>17</v>
      </c>
      <c r="D14" s="5" t="s">
        <v>46</v>
      </c>
      <c r="E14" s="3">
        <v>15</v>
      </c>
      <c r="F14" s="3">
        <v>48</v>
      </c>
      <c r="G14" s="3">
        <v>105</v>
      </c>
      <c r="H14" s="3">
        <v>42</v>
      </c>
      <c r="I14" s="3">
        <v>0</v>
      </c>
      <c r="J14" s="3">
        <v>0.4</v>
      </c>
      <c r="K14" s="3">
        <v>3970</v>
      </c>
      <c r="L14" s="1">
        <f t="shared" si="0"/>
        <v>2</v>
      </c>
    </row>
    <row r="15" spans="1:13" ht="13">
      <c r="A15" s="5" t="s">
        <v>47</v>
      </c>
      <c r="B15" s="3">
        <v>8702</v>
      </c>
      <c r="C15" s="3" t="s">
        <v>17</v>
      </c>
      <c r="D15" s="5" t="s">
        <v>48</v>
      </c>
      <c r="E15" s="3">
        <v>45</v>
      </c>
      <c r="F15" s="3">
        <v>21</v>
      </c>
      <c r="G15" s="3">
        <v>84</v>
      </c>
      <c r="H15" s="3">
        <v>7</v>
      </c>
      <c r="I15" s="3">
        <v>0</v>
      </c>
      <c r="J15" s="3">
        <v>0.4</v>
      </c>
      <c r="K15" s="3">
        <v>3880</v>
      </c>
      <c r="L15" s="1">
        <f t="shared" si="0"/>
        <v>1</v>
      </c>
    </row>
    <row r="16" spans="1:13" ht="13">
      <c r="A16" s="5" t="s">
        <v>49</v>
      </c>
      <c r="B16" s="3">
        <v>8650</v>
      </c>
      <c r="C16" s="3" t="s">
        <v>17</v>
      </c>
      <c r="D16" s="5" t="s">
        <v>50</v>
      </c>
      <c r="E16" s="3">
        <v>15</v>
      </c>
      <c r="F16" s="3">
        <v>0</v>
      </c>
      <c r="G16" s="3">
        <f>11*7-2</f>
        <v>75</v>
      </c>
      <c r="H16" s="3">
        <v>0</v>
      </c>
      <c r="I16" s="3">
        <v>2</v>
      </c>
      <c r="J16" s="3">
        <v>0.5</v>
      </c>
      <c r="K16" s="3">
        <v>3920</v>
      </c>
      <c r="L16" s="1">
        <f t="shared" si="0"/>
        <v>0</v>
      </c>
    </row>
    <row r="17" spans="1:12" ht="13">
      <c r="A17" s="5" t="s">
        <v>52</v>
      </c>
      <c r="B17" s="3">
        <v>8556</v>
      </c>
      <c r="C17" s="3" t="s">
        <v>17</v>
      </c>
      <c r="D17" s="5" t="s">
        <v>53</v>
      </c>
      <c r="E17" s="3">
        <v>45</v>
      </c>
      <c r="F17" s="3">
        <v>26</v>
      </c>
      <c r="G17" s="3">
        <v>49</v>
      </c>
      <c r="H17" s="3">
        <v>0</v>
      </c>
      <c r="I17" s="3">
        <v>0</v>
      </c>
      <c r="J17" s="3">
        <v>0.5</v>
      </c>
      <c r="K17" s="3">
        <v>4645</v>
      </c>
      <c r="L17" s="1">
        <f t="shared" si="0"/>
        <v>1</v>
      </c>
    </row>
    <row r="18" spans="1:12" ht="13">
      <c r="A18" s="5" t="s">
        <v>54</v>
      </c>
      <c r="B18" s="3">
        <v>8651</v>
      </c>
      <c r="C18" s="3" t="s">
        <v>17</v>
      </c>
      <c r="D18" s="5" t="s">
        <v>55</v>
      </c>
      <c r="E18" s="3">
        <v>60</v>
      </c>
      <c r="F18" s="3">
        <v>78</v>
      </c>
      <c r="G18" s="3">
        <v>97</v>
      </c>
      <c r="H18" s="3">
        <v>47</v>
      </c>
      <c r="I18" s="3">
        <v>0</v>
      </c>
      <c r="J18" s="3">
        <v>0.5</v>
      </c>
      <c r="K18" s="3">
        <v>4047</v>
      </c>
      <c r="L18" s="1">
        <f t="shared" si="0"/>
        <v>2</v>
      </c>
    </row>
    <row r="19" spans="1:12" ht="13">
      <c r="A19" s="5" t="s">
        <v>56</v>
      </c>
      <c r="B19" s="3">
        <v>8609</v>
      </c>
      <c r="C19" s="3" t="s">
        <v>17</v>
      </c>
      <c r="D19" s="5" t="s">
        <v>57</v>
      </c>
      <c r="E19" s="3">
        <v>37.5</v>
      </c>
      <c r="F19" s="3">
        <v>41</v>
      </c>
      <c r="G19" s="3">
        <v>86</v>
      </c>
      <c r="H19" s="3">
        <v>30</v>
      </c>
      <c r="I19" s="3">
        <v>0</v>
      </c>
      <c r="J19" s="3">
        <v>0.5</v>
      </c>
      <c r="K19" s="3">
        <v>4076</v>
      </c>
      <c r="L19" s="1">
        <f t="shared" si="0"/>
        <v>2</v>
      </c>
    </row>
    <row r="20" spans="1:12" ht="13">
      <c r="A20" s="5" t="s">
        <v>58</v>
      </c>
      <c r="B20" s="3">
        <v>8405</v>
      </c>
      <c r="C20" s="3" t="s">
        <v>17</v>
      </c>
      <c r="D20" s="5" t="s">
        <v>60</v>
      </c>
      <c r="E20" s="3">
        <v>60</v>
      </c>
      <c r="F20" s="3">
        <v>99</v>
      </c>
      <c r="G20" s="3">
        <v>104</v>
      </c>
      <c r="H20" s="3">
        <v>14</v>
      </c>
      <c r="I20" s="3">
        <v>0</v>
      </c>
      <c r="J20" s="3">
        <v>0.6</v>
      </c>
      <c r="K20" s="3">
        <v>4780</v>
      </c>
      <c r="L20" s="1">
        <f t="shared" si="0"/>
        <v>2</v>
      </c>
    </row>
    <row r="21" spans="1:12" ht="13">
      <c r="A21" s="5" t="s">
        <v>61</v>
      </c>
      <c r="B21" s="3">
        <v>209</v>
      </c>
      <c r="C21" s="3" t="s">
        <v>62</v>
      </c>
      <c r="D21" s="5" t="s">
        <v>63</v>
      </c>
      <c r="E21" s="3">
        <v>37.5</v>
      </c>
      <c r="F21" s="3">
        <v>21</v>
      </c>
      <c r="G21" s="3">
        <v>39</v>
      </c>
      <c r="H21" s="3">
        <v>2</v>
      </c>
      <c r="I21" s="3">
        <v>0</v>
      </c>
      <c r="J21" s="3">
        <v>1</v>
      </c>
      <c r="K21" s="3">
        <v>5401</v>
      </c>
      <c r="L21" s="1">
        <f t="shared" si="0"/>
        <v>1</v>
      </c>
    </row>
    <row r="22" spans="1:12" ht="13">
      <c r="A22" s="5" t="s">
        <v>64</v>
      </c>
      <c r="B22" s="3">
        <v>202</v>
      </c>
      <c r="C22" s="3" t="s">
        <v>62</v>
      </c>
      <c r="D22" s="5" t="s">
        <v>65</v>
      </c>
      <c r="E22" s="3">
        <v>15</v>
      </c>
      <c r="F22" s="3">
        <v>10</v>
      </c>
      <c r="G22" s="3">
        <f>(1.5+11)*7+2</f>
        <v>89.5</v>
      </c>
      <c r="H22" s="3">
        <f>4*7+2</f>
        <v>30</v>
      </c>
      <c r="I22" s="3">
        <v>2</v>
      </c>
      <c r="J22" s="3">
        <v>1</v>
      </c>
      <c r="K22" s="3">
        <v>5401</v>
      </c>
      <c r="L22" s="1">
        <f t="shared" si="0"/>
        <v>0</v>
      </c>
    </row>
    <row r="23" spans="1:12" ht="13">
      <c r="A23" s="5" t="s">
        <v>68</v>
      </c>
      <c r="B23" s="3">
        <v>214</v>
      </c>
      <c r="C23" s="3" t="s">
        <v>62</v>
      </c>
      <c r="D23" s="5" t="s">
        <v>70</v>
      </c>
      <c r="E23" s="3">
        <v>15</v>
      </c>
      <c r="F23" s="3">
        <v>7</v>
      </c>
      <c r="G23" s="3">
        <f>(2+11)*7+2</f>
        <v>93</v>
      </c>
      <c r="H23" s="3">
        <f>4*7+2</f>
        <v>30</v>
      </c>
      <c r="I23" s="3">
        <v>2</v>
      </c>
      <c r="J23" s="3">
        <v>1</v>
      </c>
      <c r="K23" s="3">
        <v>5401</v>
      </c>
      <c r="L23" s="1">
        <f t="shared" si="0"/>
        <v>0</v>
      </c>
    </row>
    <row r="24" spans="1:12" ht="13">
      <c r="A24" s="5" t="s">
        <v>71</v>
      </c>
      <c r="B24" s="3">
        <v>7900</v>
      </c>
      <c r="C24" s="3" t="s">
        <v>17</v>
      </c>
      <c r="D24" s="5" t="s">
        <v>73</v>
      </c>
      <c r="E24" s="3">
        <v>37.5</v>
      </c>
      <c r="F24" s="3">
        <v>21</v>
      </c>
      <c r="G24" s="3">
        <v>65</v>
      </c>
      <c r="H24" s="3">
        <v>8</v>
      </c>
      <c r="I24" s="3">
        <v>0</v>
      </c>
      <c r="J24" s="3">
        <v>1</v>
      </c>
      <c r="K24" s="3">
        <v>5401</v>
      </c>
      <c r="L24" s="1">
        <f t="shared" si="0"/>
        <v>1</v>
      </c>
    </row>
    <row r="25" spans="1:12" ht="13">
      <c r="A25" s="5" t="s">
        <v>74</v>
      </c>
      <c r="B25" s="3">
        <v>7500</v>
      </c>
      <c r="C25" s="3" t="s">
        <v>17</v>
      </c>
      <c r="D25" s="5" t="s">
        <v>75</v>
      </c>
      <c r="E25" s="3">
        <v>30</v>
      </c>
      <c r="F25" s="3">
        <v>600</v>
      </c>
      <c r="G25" s="3">
        <v>168</v>
      </c>
      <c r="H25" s="3">
        <v>84</v>
      </c>
      <c r="I25" s="3">
        <v>0</v>
      </c>
      <c r="J25" s="3">
        <v>1.2</v>
      </c>
      <c r="K25" s="3">
        <v>6183</v>
      </c>
      <c r="L25" s="1">
        <f t="shared" si="0"/>
        <v>2</v>
      </c>
    </row>
    <row r="26" spans="1:12" ht="13">
      <c r="A26" s="5" t="s">
        <v>76</v>
      </c>
      <c r="B26" s="3">
        <v>921</v>
      </c>
      <c r="C26" s="3" t="s">
        <v>77</v>
      </c>
      <c r="D26" s="5" t="s">
        <v>25</v>
      </c>
      <c r="E26" s="3">
        <v>10</v>
      </c>
      <c r="F26" s="3">
        <v>3</v>
      </c>
      <c r="G26" s="3">
        <f>19*7-3</f>
        <v>130</v>
      </c>
      <c r="H26" s="3">
        <f>2*7-2+5*7-1</f>
        <v>46</v>
      </c>
      <c r="I26" s="3">
        <v>0</v>
      </c>
      <c r="J26" s="3">
        <v>1.2</v>
      </c>
      <c r="K26" s="3">
        <v>6616</v>
      </c>
      <c r="L26" s="1">
        <f t="shared" si="0"/>
        <v>0</v>
      </c>
    </row>
    <row r="27" spans="1:12" ht="13">
      <c r="A27" s="5" t="s">
        <v>78</v>
      </c>
      <c r="B27" s="3">
        <v>539</v>
      </c>
      <c r="C27" s="3" t="s">
        <v>79</v>
      </c>
      <c r="D27" s="5" t="s">
        <v>80</v>
      </c>
      <c r="E27" s="3">
        <f>(15+90)/2</f>
        <v>52.5</v>
      </c>
      <c r="F27" s="3">
        <v>24</v>
      </c>
      <c r="G27" s="3">
        <v>45</v>
      </c>
      <c r="H27" s="3">
        <v>5</v>
      </c>
      <c r="I27" s="3">
        <v>2</v>
      </c>
      <c r="J27" s="3">
        <v>1.1000000000000001</v>
      </c>
      <c r="K27" s="3">
        <v>6616</v>
      </c>
      <c r="L27" s="1">
        <f t="shared" si="0"/>
        <v>1</v>
      </c>
    </row>
    <row r="28" spans="1:12" ht="13">
      <c r="A28" s="44" t="s">
        <v>327</v>
      </c>
      <c r="B28" s="3">
        <v>7411</v>
      </c>
      <c r="C28" s="3" t="s">
        <v>17</v>
      </c>
      <c r="D28" s="5" t="s">
        <v>81</v>
      </c>
      <c r="E28" s="3">
        <f>AVERAGE(20,60)</f>
        <v>40</v>
      </c>
      <c r="F28" s="3">
        <v>20</v>
      </c>
      <c r="G28" s="3">
        <v>46</v>
      </c>
      <c r="H28" s="3">
        <v>0</v>
      </c>
      <c r="I28" s="3">
        <v>2</v>
      </c>
      <c r="J28" s="3">
        <v>1.1000000000000001</v>
      </c>
      <c r="K28" s="3">
        <v>6616</v>
      </c>
      <c r="L28" s="1">
        <f t="shared" si="0"/>
        <v>1</v>
      </c>
    </row>
    <row r="29" spans="1:12" ht="13">
      <c r="A29" s="5" t="s">
        <v>82</v>
      </c>
      <c r="B29" s="3">
        <v>7053</v>
      </c>
      <c r="C29" s="3" t="s">
        <v>17</v>
      </c>
      <c r="D29" s="5" t="s">
        <v>83</v>
      </c>
      <c r="E29" s="3">
        <v>20</v>
      </c>
      <c r="F29" s="3">
        <v>0</v>
      </c>
      <c r="G29" s="3">
        <f>8.5*6-1</f>
        <v>50</v>
      </c>
      <c r="H29" s="3">
        <v>0</v>
      </c>
      <c r="I29" s="3">
        <v>0</v>
      </c>
      <c r="J29" s="3">
        <v>1.2</v>
      </c>
      <c r="K29" s="3">
        <v>6616</v>
      </c>
      <c r="L29" s="1">
        <f t="shared" si="0"/>
        <v>0</v>
      </c>
    </row>
    <row r="30" spans="1:12" ht="13">
      <c r="A30" s="5" t="s">
        <v>84</v>
      </c>
      <c r="B30" s="3">
        <v>830</v>
      </c>
      <c r="C30" s="3" t="s">
        <v>85</v>
      </c>
      <c r="D30" s="5" t="s">
        <v>86</v>
      </c>
      <c r="E30" s="3">
        <v>10</v>
      </c>
      <c r="F30" s="3">
        <v>23</v>
      </c>
      <c r="G30" s="3">
        <v>126</v>
      </c>
      <c r="H30" s="3">
        <v>42</v>
      </c>
      <c r="I30" s="3">
        <v>0</v>
      </c>
      <c r="J30" s="3">
        <v>1.2</v>
      </c>
      <c r="K30" s="3">
        <v>6616</v>
      </c>
      <c r="L30" s="1">
        <f t="shared" si="0"/>
        <v>1</v>
      </c>
    </row>
    <row r="31" spans="1:12" ht="13">
      <c r="A31" s="5" t="s">
        <v>87</v>
      </c>
      <c r="B31" s="3">
        <v>6901</v>
      </c>
      <c r="C31" s="3" t="s">
        <v>17</v>
      </c>
      <c r="D31" s="5" t="s">
        <v>88</v>
      </c>
      <c r="E31" s="3">
        <v>15</v>
      </c>
      <c r="F31" s="3">
        <v>32</v>
      </c>
      <c r="G31" s="3">
        <v>77</v>
      </c>
      <c r="H31" s="3">
        <v>17.5</v>
      </c>
      <c r="I31" s="3">
        <v>0</v>
      </c>
      <c r="J31" s="3">
        <v>1.3</v>
      </c>
      <c r="K31" s="3">
        <v>6744</v>
      </c>
      <c r="L31" s="1">
        <f t="shared" si="0"/>
        <v>1</v>
      </c>
    </row>
    <row r="32" spans="1:12" ht="13">
      <c r="A32" s="5" t="s">
        <v>89</v>
      </c>
      <c r="B32" s="3">
        <v>6906</v>
      </c>
      <c r="C32" s="3" t="s">
        <v>17</v>
      </c>
      <c r="D32" s="5" t="s">
        <v>90</v>
      </c>
      <c r="E32" s="3">
        <v>15</v>
      </c>
      <c r="F32" s="3">
        <v>46</v>
      </c>
      <c r="G32" s="3">
        <v>112</v>
      </c>
      <c r="H32" s="3">
        <v>28</v>
      </c>
      <c r="I32" s="3">
        <v>0</v>
      </c>
      <c r="J32" s="3">
        <v>1.2</v>
      </c>
      <c r="K32" s="3">
        <v>6744</v>
      </c>
      <c r="L32" s="1">
        <f t="shared" si="0"/>
        <v>2</v>
      </c>
    </row>
    <row r="33" spans="1:12" ht="13">
      <c r="A33" s="5" t="s">
        <v>91</v>
      </c>
      <c r="B33" s="3">
        <v>6700</v>
      </c>
      <c r="C33" s="3" t="s">
        <v>17</v>
      </c>
      <c r="D33" s="5" t="s">
        <v>92</v>
      </c>
      <c r="E33" s="3">
        <v>10</v>
      </c>
      <c r="F33" s="3">
        <v>6</v>
      </c>
      <c r="G33" s="3">
        <f>17*7</f>
        <v>119</v>
      </c>
      <c r="H33" s="3">
        <f>1*7+4*7</f>
        <v>35</v>
      </c>
      <c r="I33" s="3">
        <v>0</v>
      </c>
      <c r="J33" s="3">
        <v>1.3</v>
      </c>
      <c r="K33" s="3">
        <v>6695</v>
      </c>
      <c r="L33" s="1">
        <f t="shared" si="0"/>
        <v>0</v>
      </c>
    </row>
    <row r="34" spans="1:12" ht="13">
      <c r="A34" s="5" t="s">
        <v>93</v>
      </c>
      <c r="B34" s="3">
        <v>6658</v>
      </c>
      <c r="C34" s="3" t="s">
        <v>17</v>
      </c>
      <c r="D34" s="5" t="s">
        <v>94</v>
      </c>
      <c r="E34" s="3">
        <v>15</v>
      </c>
      <c r="F34" s="3">
        <v>32</v>
      </c>
      <c r="G34" s="3">
        <v>88</v>
      </c>
      <c r="H34" s="3">
        <v>12</v>
      </c>
      <c r="I34" s="3">
        <v>0</v>
      </c>
      <c r="J34" s="3">
        <v>1.4</v>
      </c>
      <c r="K34" s="3">
        <v>6957</v>
      </c>
      <c r="L34" s="1">
        <f t="shared" si="0"/>
        <v>1</v>
      </c>
    </row>
    <row r="35" spans="1:12" ht="13">
      <c r="A35" s="5" t="s">
        <v>95</v>
      </c>
      <c r="B35" s="3">
        <v>6507</v>
      </c>
      <c r="C35" s="3" t="s">
        <v>17</v>
      </c>
      <c r="D35" s="5" t="s">
        <v>96</v>
      </c>
      <c r="E35" s="3">
        <v>10</v>
      </c>
      <c r="F35" s="3">
        <v>10</v>
      </c>
      <c r="G35" s="3">
        <f>17*7</f>
        <v>119</v>
      </c>
      <c r="H35" s="3">
        <f>7+4*7</f>
        <v>35</v>
      </c>
      <c r="I35" s="3">
        <v>0</v>
      </c>
      <c r="J35" s="3">
        <v>1.4</v>
      </c>
      <c r="K35" s="3">
        <v>6659</v>
      </c>
      <c r="L35" s="1">
        <f t="shared" si="0"/>
        <v>0</v>
      </c>
    </row>
    <row r="36" spans="1:12" ht="13">
      <c r="A36" s="5" t="s">
        <v>97</v>
      </c>
      <c r="B36" s="3">
        <v>6506</v>
      </c>
      <c r="C36" s="3" t="s">
        <v>17</v>
      </c>
      <c r="D36" s="5" t="s">
        <v>98</v>
      </c>
      <c r="E36" s="3">
        <v>45</v>
      </c>
      <c r="F36" s="3">
        <v>42</v>
      </c>
      <c r="G36" s="3">
        <v>90</v>
      </c>
      <c r="H36" s="3">
        <v>21</v>
      </c>
      <c r="I36" s="3">
        <v>0</v>
      </c>
      <c r="J36" s="3">
        <v>1.4</v>
      </c>
      <c r="K36" s="3">
        <v>7165</v>
      </c>
      <c r="L36" s="1">
        <f t="shared" si="0"/>
        <v>2</v>
      </c>
    </row>
    <row r="37" spans="1:12" ht="13">
      <c r="A37" s="5" t="s">
        <v>99</v>
      </c>
      <c r="B37" s="3">
        <v>6304</v>
      </c>
      <c r="C37" s="3" t="s">
        <v>17</v>
      </c>
      <c r="D37" s="5" t="s">
        <v>100</v>
      </c>
      <c r="E37" s="3">
        <f>AVERAGE(10,45)</f>
        <v>27.5</v>
      </c>
      <c r="F37" s="3">
        <v>36</v>
      </c>
      <c r="G37" s="3">
        <v>61.5</v>
      </c>
      <c r="H37" s="3">
        <v>0</v>
      </c>
      <c r="I37" s="3">
        <v>0</v>
      </c>
      <c r="J37" s="3">
        <v>1.4</v>
      </c>
      <c r="K37" s="3">
        <v>7072</v>
      </c>
      <c r="L37" s="1">
        <f t="shared" si="0"/>
        <v>1</v>
      </c>
    </row>
    <row r="38" spans="1:12" ht="13">
      <c r="A38" s="5" t="s">
        <v>101</v>
      </c>
      <c r="B38" s="3">
        <v>6103</v>
      </c>
      <c r="C38" s="3" t="s">
        <v>17</v>
      </c>
      <c r="D38" s="5" t="s">
        <v>102</v>
      </c>
      <c r="E38" s="3">
        <v>60</v>
      </c>
      <c r="F38" s="3">
        <v>5</v>
      </c>
      <c r="G38" s="3">
        <f>8*5+3</f>
        <v>43</v>
      </c>
      <c r="H38" s="3">
        <v>0</v>
      </c>
      <c r="I38" s="3">
        <v>0</v>
      </c>
      <c r="J38" s="3">
        <v>1.4</v>
      </c>
      <c r="K38" s="3">
        <v>7440</v>
      </c>
      <c r="L38" s="1">
        <f t="shared" si="0"/>
        <v>0</v>
      </c>
    </row>
    <row r="39" spans="1:12" ht="13">
      <c r="A39" s="5" t="s">
        <v>103</v>
      </c>
      <c r="B39" s="3">
        <v>6052</v>
      </c>
      <c r="C39" s="3" t="s">
        <v>17</v>
      </c>
      <c r="D39" s="5" t="s">
        <v>104</v>
      </c>
      <c r="E39" s="3">
        <v>15</v>
      </c>
      <c r="F39" s="3">
        <v>34</v>
      </c>
      <c r="G39" s="3">
        <v>94</v>
      </c>
      <c r="H39" s="3">
        <v>12</v>
      </c>
      <c r="I39" s="3">
        <v>0</v>
      </c>
      <c r="J39" s="3">
        <v>1.4</v>
      </c>
      <c r="K39" s="3">
        <v>7347</v>
      </c>
      <c r="L39" s="1">
        <f t="shared" si="0"/>
        <v>1</v>
      </c>
    </row>
    <row r="40" spans="1:12" ht="13">
      <c r="A40" s="5" t="s">
        <v>105</v>
      </c>
      <c r="B40" s="3">
        <v>5990</v>
      </c>
      <c r="C40" s="3" t="s">
        <v>17</v>
      </c>
      <c r="D40" s="5" t="s">
        <v>106</v>
      </c>
      <c r="E40" s="3">
        <v>20</v>
      </c>
      <c r="F40" s="3">
        <v>588</v>
      </c>
      <c r="G40" s="3">
        <v>119</v>
      </c>
      <c r="H40" s="3">
        <v>28</v>
      </c>
      <c r="I40" s="3">
        <v>10</v>
      </c>
      <c r="J40" s="3">
        <v>1.7</v>
      </c>
      <c r="K40" s="3">
        <v>7249</v>
      </c>
      <c r="L40" s="1">
        <f t="shared" si="0"/>
        <v>2</v>
      </c>
    </row>
    <row r="41" spans="1:12" ht="13">
      <c r="A41" s="5" t="s">
        <v>107</v>
      </c>
      <c r="B41" s="3">
        <v>5802</v>
      </c>
      <c r="C41" s="3" t="s">
        <v>17</v>
      </c>
      <c r="D41" s="5" t="s">
        <v>108</v>
      </c>
      <c r="E41" s="3">
        <v>50</v>
      </c>
      <c r="F41" s="3">
        <v>20</v>
      </c>
      <c r="G41" s="3">
        <v>65</v>
      </c>
      <c r="H41" s="3">
        <v>8</v>
      </c>
      <c r="I41" s="3">
        <v>0</v>
      </c>
      <c r="J41" s="3">
        <v>1.7</v>
      </c>
      <c r="K41" s="3">
        <v>6989</v>
      </c>
      <c r="L41" s="1">
        <f t="shared" si="0"/>
        <v>1</v>
      </c>
    </row>
    <row r="42" spans="1:12" ht="13">
      <c r="A42" s="5" t="s">
        <v>109</v>
      </c>
      <c r="B42" s="3">
        <v>5760</v>
      </c>
      <c r="C42" s="3" t="s">
        <v>17</v>
      </c>
      <c r="D42" s="5" t="s">
        <v>110</v>
      </c>
      <c r="E42" s="3">
        <v>50</v>
      </c>
      <c r="F42" s="3">
        <v>20</v>
      </c>
      <c r="G42" s="3">
        <v>65</v>
      </c>
      <c r="H42" s="3">
        <v>8</v>
      </c>
      <c r="I42" s="3">
        <v>0</v>
      </c>
      <c r="J42" s="3">
        <v>1.7</v>
      </c>
      <c r="K42" s="3">
        <v>6989</v>
      </c>
      <c r="L42" s="1">
        <f t="shared" si="0"/>
        <v>1</v>
      </c>
    </row>
    <row r="43" spans="1:12" ht="13">
      <c r="A43" s="5" t="s">
        <v>111</v>
      </c>
      <c r="B43" s="3">
        <v>5604</v>
      </c>
      <c r="C43" s="3" t="s">
        <v>17</v>
      </c>
      <c r="D43" s="5" t="s">
        <v>112</v>
      </c>
      <c r="E43" s="3">
        <v>30</v>
      </c>
      <c r="F43" s="3">
        <v>20</v>
      </c>
      <c r="G43" s="3">
        <v>50</v>
      </c>
      <c r="H43" s="3">
        <v>0</v>
      </c>
      <c r="I43" s="3">
        <v>0</v>
      </c>
      <c r="J43" s="3">
        <v>1.7</v>
      </c>
      <c r="K43" s="3">
        <v>6259</v>
      </c>
      <c r="L43" s="1">
        <f t="shared" si="0"/>
        <v>1</v>
      </c>
    </row>
    <row r="44" spans="1:12" ht="13">
      <c r="A44" s="5" t="s">
        <v>113</v>
      </c>
      <c r="B44" s="3">
        <v>5450</v>
      </c>
      <c r="C44" s="3" t="s">
        <v>17</v>
      </c>
      <c r="D44" s="5" t="s">
        <v>114</v>
      </c>
      <c r="E44" s="3">
        <v>52.5</v>
      </c>
      <c r="F44" s="3">
        <v>20</v>
      </c>
      <c r="G44" s="3">
        <v>61</v>
      </c>
      <c r="H44" s="3">
        <v>4</v>
      </c>
      <c r="I44" s="3">
        <v>0</v>
      </c>
      <c r="J44" s="3">
        <v>2</v>
      </c>
      <c r="K44" s="3">
        <v>6420</v>
      </c>
      <c r="L44" s="1">
        <f t="shared" si="0"/>
        <v>1</v>
      </c>
    </row>
    <row r="45" spans="1:12" ht="13">
      <c r="A45" s="5" t="s">
        <v>115</v>
      </c>
      <c r="B45" s="3">
        <v>5408</v>
      </c>
      <c r="C45" s="3" t="s">
        <v>17</v>
      </c>
      <c r="D45" s="5" t="s">
        <v>116</v>
      </c>
      <c r="E45" s="3">
        <v>37.5</v>
      </c>
      <c r="F45" s="3">
        <v>20</v>
      </c>
      <c r="G45" s="3">
        <v>58</v>
      </c>
      <c r="H45" s="3">
        <v>3</v>
      </c>
      <c r="I45" s="3">
        <v>0</v>
      </c>
      <c r="J45" s="3">
        <v>2</v>
      </c>
      <c r="K45" s="3">
        <v>6565</v>
      </c>
      <c r="L45" s="1">
        <f t="shared" si="0"/>
        <v>1</v>
      </c>
    </row>
    <row r="46" spans="1:12" ht="13">
      <c r="A46" s="5" t="s">
        <v>117</v>
      </c>
      <c r="B46" s="3">
        <v>5356</v>
      </c>
      <c r="C46" s="3" t="s">
        <v>17</v>
      </c>
      <c r="D46" s="5" t="s">
        <v>118</v>
      </c>
      <c r="E46" s="3">
        <v>15</v>
      </c>
      <c r="F46" s="3">
        <v>20</v>
      </c>
      <c r="G46" s="3">
        <v>81</v>
      </c>
      <c r="H46" s="3">
        <v>1</v>
      </c>
      <c r="I46" s="3">
        <v>0</v>
      </c>
      <c r="J46" s="3">
        <v>2.1</v>
      </c>
      <c r="K46" s="3">
        <v>5979</v>
      </c>
      <c r="L46" s="1">
        <f t="shared" si="0"/>
        <v>1</v>
      </c>
    </row>
    <row r="47" spans="1:12" ht="13">
      <c r="A47" s="5" t="s">
        <v>119</v>
      </c>
      <c r="B47" s="3">
        <v>5304</v>
      </c>
      <c r="C47" s="3" t="s">
        <v>17</v>
      </c>
      <c r="D47" s="5" t="s">
        <v>120</v>
      </c>
      <c r="E47" s="3">
        <v>35</v>
      </c>
      <c r="F47" s="3">
        <v>20</v>
      </c>
      <c r="G47" s="3">
        <v>65</v>
      </c>
      <c r="H47" s="3">
        <v>4</v>
      </c>
      <c r="I47" s="3">
        <v>0</v>
      </c>
      <c r="J47" s="3">
        <v>2.1</v>
      </c>
      <c r="K47" s="3">
        <v>7266</v>
      </c>
      <c r="L47" s="1">
        <f t="shared" si="0"/>
        <v>1</v>
      </c>
    </row>
    <row r="48" spans="1:12" ht="13">
      <c r="A48" s="5" t="s">
        <v>121</v>
      </c>
      <c r="B48" s="3">
        <v>5252</v>
      </c>
      <c r="C48" s="3" t="s">
        <v>17</v>
      </c>
      <c r="D48" s="5" t="s">
        <v>122</v>
      </c>
      <c r="E48" s="3">
        <v>52.5</v>
      </c>
      <c r="F48" s="3">
        <v>20</v>
      </c>
      <c r="G48" s="3">
        <v>61</v>
      </c>
      <c r="H48" s="3">
        <v>4</v>
      </c>
      <c r="I48" s="3">
        <v>0</v>
      </c>
      <c r="J48" s="3">
        <v>2.1</v>
      </c>
      <c r="K48" s="3">
        <v>7330</v>
      </c>
      <c r="L48" s="1">
        <f t="shared" si="0"/>
        <v>1</v>
      </c>
    </row>
    <row r="49" spans="1:12" ht="13">
      <c r="A49" s="5" t="s">
        <v>123</v>
      </c>
      <c r="B49" s="3">
        <v>5200</v>
      </c>
      <c r="C49" s="3" t="s">
        <v>17</v>
      </c>
      <c r="D49" s="5" t="s">
        <v>124</v>
      </c>
      <c r="E49" s="3">
        <v>15</v>
      </c>
      <c r="F49" s="3">
        <v>20</v>
      </c>
      <c r="G49" s="3">
        <v>48</v>
      </c>
      <c r="H49" s="3">
        <v>0</v>
      </c>
      <c r="I49" s="3">
        <v>0</v>
      </c>
      <c r="J49" s="3">
        <v>2.1</v>
      </c>
      <c r="K49" s="3">
        <v>7091</v>
      </c>
      <c r="L49" s="1">
        <f t="shared" si="0"/>
        <v>1</v>
      </c>
    </row>
    <row r="50" spans="1:12" ht="13">
      <c r="A50" s="5" t="s">
        <v>125</v>
      </c>
      <c r="B50" s="3">
        <v>4875</v>
      </c>
      <c r="C50" s="3" t="s">
        <v>17</v>
      </c>
      <c r="D50" s="5" t="s">
        <v>126</v>
      </c>
      <c r="E50" s="3">
        <v>15</v>
      </c>
      <c r="F50" s="3">
        <v>14</v>
      </c>
      <c r="G50" s="3">
        <v>168</v>
      </c>
      <c r="H50" s="3">
        <v>84</v>
      </c>
      <c r="I50" s="3">
        <v>2</v>
      </c>
      <c r="J50" s="3">
        <v>4.4000000000000004</v>
      </c>
      <c r="K50" s="3">
        <v>5884</v>
      </c>
      <c r="L50" s="1">
        <f t="shared" si="0"/>
        <v>0</v>
      </c>
    </row>
    <row r="51" spans="1:12" ht="13">
      <c r="A51" s="5" t="s">
        <v>127</v>
      </c>
      <c r="B51" s="3">
        <v>4744</v>
      </c>
      <c r="C51" s="3" t="s">
        <v>17</v>
      </c>
      <c r="D51" s="5" t="s">
        <v>128</v>
      </c>
      <c r="E51" s="3">
        <v>37.5</v>
      </c>
      <c r="F51" s="3">
        <v>20</v>
      </c>
      <c r="G51" s="3">
        <v>38</v>
      </c>
      <c r="H51" s="3">
        <v>0</v>
      </c>
      <c r="I51" s="3">
        <v>0</v>
      </c>
      <c r="J51" s="3">
        <v>4.3</v>
      </c>
      <c r="K51" s="3">
        <v>5884</v>
      </c>
      <c r="L51" s="1">
        <f t="shared" si="0"/>
        <v>1</v>
      </c>
    </row>
    <row r="52" spans="1:12" ht="13">
      <c r="A52" s="5" t="s">
        <v>129</v>
      </c>
      <c r="B52" s="3">
        <v>109</v>
      </c>
      <c r="C52" s="3" t="s">
        <v>130</v>
      </c>
      <c r="D52" s="5" t="s">
        <v>131</v>
      </c>
      <c r="E52" s="3">
        <v>60</v>
      </c>
      <c r="F52" s="3">
        <v>10</v>
      </c>
      <c r="G52" s="3">
        <v>32</v>
      </c>
      <c r="H52" s="3">
        <v>0</v>
      </c>
      <c r="I52" s="3">
        <v>0</v>
      </c>
      <c r="J52" s="3">
        <v>0.6</v>
      </c>
      <c r="K52" s="3">
        <v>4830</v>
      </c>
      <c r="L52" s="1">
        <f t="shared" si="0"/>
        <v>0</v>
      </c>
    </row>
    <row r="53" spans="1:12" ht="13">
      <c r="A53" s="5" t="s">
        <v>132</v>
      </c>
      <c r="B53" s="3">
        <v>2801</v>
      </c>
      <c r="C53" s="3" t="s">
        <v>133</v>
      </c>
      <c r="D53" s="5" t="s">
        <v>134</v>
      </c>
      <c r="E53" s="3">
        <v>15</v>
      </c>
      <c r="F53" s="3">
        <v>51</v>
      </c>
      <c r="G53" s="3">
        <v>113</v>
      </c>
      <c r="H53" s="3">
        <v>18.5</v>
      </c>
      <c r="I53" s="3">
        <v>2</v>
      </c>
      <c r="J53" s="3">
        <v>1.6</v>
      </c>
      <c r="K53" s="3">
        <v>6815</v>
      </c>
      <c r="L53" s="1">
        <f t="shared" si="0"/>
        <v>2</v>
      </c>
    </row>
    <row r="54" spans="1:12" ht="13">
      <c r="A54" s="5" t="s">
        <v>135</v>
      </c>
      <c r="B54" s="3">
        <v>2801</v>
      </c>
      <c r="C54" s="3" t="s">
        <v>133</v>
      </c>
      <c r="D54" s="5" t="s">
        <v>136</v>
      </c>
      <c r="E54" s="3">
        <v>32.5</v>
      </c>
      <c r="F54" s="3">
        <v>51</v>
      </c>
      <c r="G54" s="3">
        <v>77</v>
      </c>
      <c r="H54" s="3">
        <v>10</v>
      </c>
      <c r="I54" s="3">
        <v>2</v>
      </c>
      <c r="J54" s="3">
        <v>1.6</v>
      </c>
      <c r="K54" s="3">
        <v>6815</v>
      </c>
      <c r="L54" s="1">
        <f t="shared" si="0"/>
        <v>2</v>
      </c>
    </row>
    <row r="55" spans="1:12" ht="13">
      <c r="A55" s="5" t="s">
        <v>137</v>
      </c>
      <c r="B55" s="3">
        <v>2805</v>
      </c>
      <c r="C55" s="3" t="s">
        <v>133</v>
      </c>
      <c r="D55" s="5" t="s">
        <v>138</v>
      </c>
      <c r="E55" s="3">
        <v>15</v>
      </c>
      <c r="F55" s="3">
        <v>59</v>
      </c>
      <c r="G55" s="3">
        <v>119</v>
      </c>
      <c r="H55" s="3">
        <v>28</v>
      </c>
      <c r="I55" s="3">
        <v>0</v>
      </c>
      <c r="J55" s="3">
        <v>1.6</v>
      </c>
      <c r="K55" s="3">
        <v>6943</v>
      </c>
      <c r="L55" s="1">
        <f t="shared" si="0"/>
        <v>2</v>
      </c>
    </row>
    <row r="56" spans="1:12" ht="13">
      <c r="A56" s="5" t="s">
        <v>139</v>
      </c>
      <c r="B56" s="3">
        <v>2811</v>
      </c>
      <c r="C56" s="3" t="s">
        <v>133</v>
      </c>
      <c r="D56" s="5" t="s">
        <v>140</v>
      </c>
      <c r="E56" s="3">
        <v>15</v>
      </c>
      <c r="F56" s="3">
        <v>20</v>
      </c>
      <c r="G56" s="3">
        <v>39</v>
      </c>
      <c r="H56" s="3">
        <v>0</v>
      </c>
      <c r="I56" s="3">
        <v>0</v>
      </c>
      <c r="J56" s="3">
        <v>1.7</v>
      </c>
      <c r="K56" s="3">
        <v>6943</v>
      </c>
      <c r="L56" s="1">
        <f t="shared" si="0"/>
        <v>1</v>
      </c>
    </row>
    <row r="57" spans="1:12" ht="13">
      <c r="A57" s="5" t="s">
        <v>141</v>
      </c>
      <c r="B57" s="3">
        <v>2800</v>
      </c>
      <c r="C57" s="3" t="s">
        <v>133</v>
      </c>
      <c r="D57" s="5" t="s">
        <v>142</v>
      </c>
      <c r="E57" s="3">
        <v>15</v>
      </c>
      <c r="F57" s="3">
        <v>24</v>
      </c>
      <c r="G57" s="3">
        <v>47</v>
      </c>
      <c r="H57" s="3">
        <v>0</v>
      </c>
      <c r="I57" s="3">
        <v>0</v>
      </c>
      <c r="J57" s="3">
        <v>1.6</v>
      </c>
      <c r="K57" s="3">
        <v>6815</v>
      </c>
      <c r="L57" s="1">
        <f t="shared" si="0"/>
        <v>1</v>
      </c>
    </row>
    <row r="58" spans="1:12" ht="13">
      <c r="A58" s="5" t="s">
        <v>143</v>
      </c>
      <c r="B58" s="3">
        <v>2810</v>
      </c>
      <c r="C58" s="3" t="s">
        <v>133</v>
      </c>
      <c r="D58" s="5" t="s">
        <v>144</v>
      </c>
      <c r="E58" s="3">
        <v>37.5</v>
      </c>
      <c r="F58" s="3">
        <v>42</v>
      </c>
      <c r="G58" s="3">
        <v>80</v>
      </c>
      <c r="H58" s="3">
        <v>0</v>
      </c>
      <c r="I58" s="3">
        <v>0</v>
      </c>
      <c r="J58" s="3">
        <v>1.6</v>
      </c>
      <c r="K58" s="3">
        <v>6815</v>
      </c>
      <c r="L58" s="1">
        <f t="shared" si="0"/>
        <v>2</v>
      </c>
    </row>
    <row r="59" spans="1:12" ht="13">
      <c r="A59" s="5" t="s">
        <v>145</v>
      </c>
      <c r="B59" s="3">
        <v>427</v>
      </c>
      <c r="C59" s="3" t="s">
        <v>146</v>
      </c>
      <c r="D59" s="5" t="s">
        <v>147</v>
      </c>
      <c r="E59" s="3">
        <v>15</v>
      </c>
      <c r="F59" s="3">
        <v>34</v>
      </c>
      <c r="G59" s="3">
        <v>60</v>
      </c>
      <c r="H59" s="3">
        <v>21</v>
      </c>
      <c r="I59" s="3">
        <v>0</v>
      </c>
      <c r="J59" s="3">
        <v>3</v>
      </c>
      <c r="K59" s="3">
        <v>8126</v>
      </c>
      <c r="L59" s="1">
        <f t="shared" si="0"/>
        <v>1</v>
      </c>
    </row>
    <row r="60" spans="1:12" ht="13">
      <c r="A60" s="5" t="s">
        <v>148</v>
      </c>
      <c r="B60" s="3">
        <v>928</v>
      </c>
      <c r="C60" s="3" t="s">
        <v>77</v>
      </c>
      <c r="D60" s="5" t="s">
        <v>149</v>
      </c>
      <c r="E60" s="3">
        <v>45</v>
      </c>
      <c r="F60" s="3">
        <v>20</v>
      </c>
      <c r="G60" s="3">
        <v>46</v>
      </c>
      <c r="H60" s="3">
        <v>0</v>
      </c>
      <c r="I60" s="3">
        <v>0</v>
      </c>
      <c r="J60" s="3">
        <v>1.3</v>
      </c>
      <c r="K60" s="3">
        <v>6533</v>
      </c>
      <c r="L60" s="1">
        <f t="shared" si="0"/>
        <v>1</v>
      </c>
    </row>
    <row r="61" spans="1:12" ht="13">
      <c r="A61" s="5" t="s">
        <v>150</v>
      </c>
      <c r="B61" s="3">
        <v>930</v>
      </c>
      <c r="C61" s="3" t="s">
        <v>77</v>
      </c>
      <c r="D61" s="5" t="s">
        <v>151</v>
      </c>
      <c r="E61" s="3">
        <v>20</v>
      </c>
      <c r="F61" s="3">
        <v>4</v>
      </c>
      <c r="G61" s="3">
        <v>45</v>
      </c>
      <c r="H61" s="3">
        <v>0</v>
      </c>
      <c r="I61" s="3">
        <v>0</v>
      </c>
      <c r="J61" s="3">
        <v>1.3</v>
      </c>
      <c r="K61" s="3">
        <v>6533</v>
      </c>
      <c r="L61" s="1">
        <f t="shared" si="0"/>
        <v>0</v>
      </c>
    </row>
    <row r="62" spans="1:12" ht="13">
      <c r="A62" s="5" t="s">
        <v>152</v>
      </c>
      <c r="B62" s="3">
        <v>950</v>
      </c>
      <c r="C62" s="3" t="s">
        <v>77</v>
      </c>
      <c r="D62" s="5" t="s">
        <v>153</v>
      </c>
      <c r="E62" s="3">
        <f>AVERAGE(45,120)</f>
        <v>82.5</v>
      </c>
      <c r="F62" s="3">
        <v>25</v>
      </c>
      <c r="G62" s="3">
        <v>105</v>
      </c>
      <c r="H62" s="3">
        <v>49</v>
      </c>
      <c r="I62" s="3">
        <v>0</v>
      </c>
      <c r="J62" s="3">
        <v>1.4</v>
      </c>
      <c r="K62" s="3">
        <v>5911</v>
      </c>
      <c r="L62" s="1">
        <f t="shared" si="0"/>
        <v>1</v>
      </c>
    </row>
    <row r="63" spans="1:12" ht="13">
      <c r="A63" s="5" t="s">
        <v>154</v>
      </c>
      <c r="B63" s="3">
        <v>962</v>
      </c>
      <c r="C63" s="3" t="s">
        <v>77</v>
      </c>
      <c r="D63" s="5" t="s">
        <v>155</v>
      </c>
      <c r="E63" s="3">
        <v>15</v>
      </c>
      <c r="F63" s="3">
        <v>0</v>
      </c>
      <c r="G63" s="3">
        <v>168</v>
      </c>
      <c r="H63" s="3">
        <v>84</v>
      </c>
      <c r="I63" s="3">
        <v>0</v>
      </c>
      <c r="J63" s="3">
        <v>1.5</v>
      </c>
      <c r="K63" s="3">
        <v>5615</v>
      </c>
      <c r="L63" s="1">
        <f t="shared" si="0"/>
        <v>0</v>
      </c>
    </row>
    <row r="64" spans="1:12" ht="13">
      <c r="A64" s="5" t="s">
        <v>156</v>
      </c>
      <c r="B64" s="3">
        <v>961</v>
      </c>
      <c r="C64" s="3" t="s">
        <v>77</v>
      </c>
      <c r="D64" s="5" t="s">
        <v>157</v>
      </c>
      <c r="E64" s="3">
        <v>120</v>
      </c>
      <c r="F64" s="3">
        <v>50</v>
      </c>
      <c r="G64" s="3">
        <v>37</v>
      </c>
      <c r="H64" s="3">
        <v>2</v>
      </c>
      <c r="I64" s="3">
        <v>0</v>
      </c>
      <c r="J64" s="3">
        <v>1.5</v>
      </c>
      <c r="K64" s="3">
        <v>5962</v>
      </c>
      <c r="L64" s="1">
        <f t="shared" si="0"/>
        <v>2</v>
      </c>
    </row>
    <row r="65" spans="1:12" ht="13">
      <c r="A65" s="5" t="s">
        <v>158</v>
      </c>
      <c r="B65" s="3">
        <v>997</v>
      </c>
      <c r="C65" s="3" t="s">
        <v>77</v>
      </c>
      <c r="D65" s="5" t="s">
        <v>159</v>
      </c>
      <c r="E65" s="3">
        <v>37.5</v>
      </c>
      <c r="F65" s="3">
        <v>22</v>
      </c>
      <c r="G65" s="3">
        <v>51</v>
      </c>
      <c r="H65" s="3">
        <v>0</v>
      </c>
      <c r="I65" s="3">
        <v>0</v>
      </c>
      <c r="J65" s="3">
        <v>1.7</v>
      </c>
      <c r="K65" s="3">
        <v>5296</v>
      </c>
      <c r="L65" s="1">
        <f t="shared" si="0"/>
        <v>1</v>
      </c>
    </row>
    <row r="66" spans="1:12" ht="13">
      <c r="A66" s="5" t="s">
        <v>160</v>
      </c>
      <c r="B66" s="3">
        <v>988</v>
      </c>
      <c r="C66" s="3" t="s">
        <v>77</v>
      </c>
      <c r="D66" s="5" t="s">
        <v>161</v>
      </c>
      <c r="E66" s="3">
        <f>AVERAGE(90,40)</f>
        <v>65</v>
      </c>
      <c r="F66" s="3">
        <v>30</v>
      </c>
      <c r="G66" s="3">
        <v>34</v>
      </c>
      <c r="H66" s="3">
        <v>19</v>
      </c>
      <c r="I66" s="3">
        <v>0</v>
      </c>
      <c r="J66" s="3">
        <v>1.7</v>
      </c>
      <c r="K66" s="3">
        <v>6401</v>
      </c>
      <c r="L66" s="1">
        <f t="shared" ref="L66:L129" si="1">IF(F66&gt;=20,IF(F66&gt;40,2,1),0)</f>
        <v>1</v>
      </c>
    </row>
    <row r="67" spans="1:12" ht="13">
      <c r="A67" s="5" t="s">
        <v>162</v>
      </c>
      <c r="B67" s="3">
        <v>993</v>
      </c>
      <c r="C67" s="3" t="s">
        <v>77</v>
      </c>
      <c r="D67" s="5" t="s">
        <v>163</v>
      </c>
      <c r="E67" s="3">
        <v>45</v>
      </c>
      <c r="F67" s="3">
        <v>42</v>
      </c>
      <c r="G67" s="3">
        <v>40</v>
      </c>
      <c r="H67" s="3">
        <v>0</v>
      </c>
      <c r="I67" s="3">
        <v>0</v>
      </c>
      <c r="J67" s="3">
        <v>1.7</v>
      </c>
      <c r="K67" s="3">
        <v>6401</v>
      </c>
      <c r="L67" s="1">
        <f t="shared" si="1"/>
        <v>2</v>
      </c>
    </row>
    <row r="68" spans="1:12" ht="13">
      <c r="A68" s="5" t="s">
        <v>164</v>
      </c>
      <c r="B68" s="3">
        <v>994</v>
      </c>
      <c r="C68" s="3" t="s">
        <v>77</v>
      </c>
      <c r="D68" s="5" t="s">
        <v>165</v>
      </c>
      <c r="E68" s="3">
        <v>60</v>
      </c>
      <c r="F68" s="3">
        <v>25</v>
      </c>
      <c r="G68" s="3">
        <v>21</v>
      </c>
      <c r="H68" s="3">
        <v>4</v>
      </c>
      <c r="I68" s="3">
        <v>2</v>
      </c>
      <c r="J68" s="3">
        <v>1.7</v>
      </c>
      <c r="K68" s="3">
        <v>6401</v>
      </c>
      <c r="L68" s="1">
        <f t="shared" si="1"/>
        <v>1</v>
      </c>
    </row>
    <row r="69" spans="1:12" ht="13">
      <c r="A69" s="5" t="s">
        <v>166</v>
      </c>
      <c r="B69" s="3">
        <v>995</v>
      </c>
      <c r="C69" s="3" t="s">
        <v>77</v>
      </c>
      <c r="D69" s="5" t="s">
        <v>167</v>
      </c>
      <c r="E69" s="3">
        <v>30</v>
      </c>
      <c r="F69" s="3">
        <v>7</v>
      </c>
      <c r="G69" s="3">
        <v>0</v>
      </c>
      <c r="H69" s="3">
        <v>0</v>
      </c>
      <c r="I69" s="3">
        <v>0</v>
      </c>
      <c r="J69" s="3">
        <v>1.7</v>
      </c>
      <c r="K69" s="3">
        <v>5956</v>
      </c>
      <c r="L69" s="1">
        <f t="shared" si="1"/>
        <v>0</v>
      </c>
    </row>
    <row r="70" spans="1:12" ht="13">
      <c r="A70" s="5" t="s">
        <v>168</v>
      </c>
      <c r="B70" s="3">
        <v>996</v>
      </c>
      <c r="C70" s="3" t="s">
        <v>77</v>
      </c>
      <c r="D70" s="5" t="s">
        <v>169</v>
      </c>
      <c r="E70" s="3">
        <v>30</v>
      </c>
      <c r="F70" s="3">
        <v>30</v>
      </c>
      <c r="G70" s="3">
        <v>58</v>
      </c>
      <c r="H70" s="3">
        <v>3</v>
      </c>
      <c r="I70" s="3">
        <v>0</v>
      </c>
      <c r="J70" s="3">
        <v>1.7</v>
      </c>
      <c r="K70" s="3">
        <v>6085</v>
      </c>
      <c r="L70" s="1">
        <f t="shared" si="1"/>
        <v>1</v>
      </c>
    </row>
    <row r="71" spans="1:12" ht="13">
      <c r="A71" s="5" t="s">
        <v>170</v>
      </c>
      <c r="B71" s="3">
        <v>998</v>
      </c>
      <c r="C71" s="3" t="s">
        <v>77</v>
      </c>
      <c r="D71" s="5" t="s">
        <v>171</v>
      </c>
      <c r="E71" s="3">
        <v>20</v>
      </c>
      <c r="F71" s="3">
        <v>5</v>
      </c>
      <c r="G71" s="3">
        <f>11.5*6+10.5</f>
        <v>79.5</v>
      </c>
      <c r="H71" s="3">
        <v>21</v>
      </c>
      <c r="I71" s="3">
        <v>0</v>
      </c>
      <c r="J71" s="3">
        <v>1.8</v>
      </c>
      <c r="K71" s="3">
        <v>5926</v>
      </c>
      <c r="L71" s="1">
        <f t="shared" si="1"/>
        <v>0</v>
      </c>
    </row>
    <row r="72" spans="1:12" ht="13">
      <c r="A72" s="5" t="s">
        <v>172</v>
      </c>
      <c r="B72" s="3">
        <v>1002</v>
      </c>
      <c r="C72" s="3" t="s">
        <v>77</v>
      </c>
      <c r="D72" s="5" t="s">
        <v>173</v>
      </c>
      <c r="E72" s="3">
        <v>45</v>
      </c>
      <c r="F72" s="3">
        <v>12</v>
      </c>
      <c r="G72" s="3">
        <f>(3.5+6)*4</f>
        <v>38</v>
      </c>
      <c r="H72" s="3">
        <v>0</v>
      </c>
      <c r="I72" s="3">
        <v>0</v>
      </c>
      <c r="J72" s="3">
        <v>1.8</v>
      </c>
      <c r="K72" s="3">
        <v>5909</v>
      </c>
      <c r="L72" s="1">
        <f t="shared" si="1"/>
        <v>0</v>
      </c>
    </row>
    <row r="73" spans="1:12" ht="13">
      <c r="A73" s="5" t="s">
        <v>174</v>
      </c>
      <c r="B73" s="3">
        <v>1010</v>
      </c>
      <c r="C73" s="3" t="s">
        <v>77</v>
      </c>
      <c r="D73" s="5" t="s">
        <v>175</v>
      </c>
      <c r="E73" s="3">
        <v>20</v>
      </c>
      <c r="F73" s="3">
        <v>10</v>
      </c>
      <c r="G73" s="3">
        <f>9*6+10</f>
        <v>64</v>
      </c>
      <c r="H73" s="3">
        <v>0</v>
      </c>
      <c r="I73" s="3">
        <v>0</v>
      </c>
      <c r="J73" s="3">
        <v>1.8</v>
      </c>
      <c r="K73" s="3">
        <v>5479</v>
      </c>
      <c r="L73" s="1">
        <f t="shared" si="1"/>
        <v>0</v>
      </c>
    </row>
    <row r="74" spans="1:12" ht="13">
      <c r="A74" s="5" t="s">
        <v>176</v>
      </c>
      <c r="B74" s="3">
        <v>1014</v>
      </c>
      <c r="C74" s="3" t="s">
        <v>77</v>
      </c>
      <c r="D74" s="5" t="s">
        <v>177</v>
      </c>
      <c r="E74" s="3">
        <v>15</v>
      </c>
      <c r="F74" s="3">
        <v>30</v>
      </c>
      <c r="G74" s="3">
        <v>55</v>
      </c>
      <c r="H74" s="3">
        <v>0</v>
      </c>
      <c r="I74" s="3">
        <v>0</v>
      </c>
      <c r="J74" s="3">
        <v>1.9</v>
      </c>
      <c r="K74" s="3">
        <v>5296</v>
      </c>
      <c r="L74" s="1">
        <f t="shared" si="1"/>
        <v>1</v>
      </c>
    </row>
    <row r="75" spans="1:12" ht="13">
      <c r="A75" s="5" t="s">
        <v>178</v>
      </c>
      <c r="B75" s="3">
        <v>1300</v>
      </c>
      <c r="C75" s="3" t="s">
        <v>77</v>
      </c>
      <c r="D75" s="5" t="s">
        <v>179</v>
      </c>
      <c r="E75" s="3">
        <v>15</v>
      </c>
      <c r="F75" s="3">
        <v>60</v>
      </c>
      <c r="G75" s="3">
        <v>112</v>
      </c>
      <c r="H75" s="3">
        <v>53.5</v>
      </c>
      <c r="I75" s="3">
        <v>7</v>
      </c>
      <c r="J75" s="3">
        <v>2.8</v>
      </c>
      <c r="K75" s="3">
        <v>3953</v>
      </c>
      <c r="L75" s="1">
        <f t="shared" si="1"/>
        <v>2</v>
      </c>
    </row>
    <row r="76" spans="1:12" ht="13">
      <c r="A76" s="5" t="s">
        <v>180</v>
      </c>
      <c r="B76" s="3">
        <v>1290</v>
      </c>
      <c r="C76" s="3" t="s">
        <v>77</v>
      </c>
      <c r="D76" s="5" t="s">
        <v>181</v>
      </c>
      <c r="E76" s="3">
        <v>40</v>
      </c>
      <c r="F76" s="3">
        <v>10</v>
      </c>
      <c r="G76" s="3">
        <f>11+9+7+6+11+11</f>
        <v>55</v>
      </c>
      <c r="H76" s="3">
        <v>3</v>
      </c>
      <c r="I76" s="3">
        <v>0</v>
      </c>
      <c r="J76" s="3">
        <v>2.8</v>
      </c>
      <c r="K76" s="3">
        <v>3869</v>
      </c>
      <c r="L76" s="1">
        <f t="shared" si="1"/>
        <v>0</v>
      </c>
    </row>
    <row r="77" spans="1:12" ht="13">
      <c r="A77" s="5" t="s">
        <v>182</v>
      </c>
      <c r="B77" s="3">
        <v>500</v>
      </c>
      <c r="C77" s="3" t="s">
        <v>183</v>
      </c>
      <c r="D77" s="5" t="s">
        <v>184</v>
      </c>
      <c r="E77" s="3">
        <f>AVERAGE(45,120)</f>
        <v>82.5</v>
      </c>
      <c r="F77" s="3">
        <v>100</v>
      </c>
      <c r="G77" s="3">
        <v>95</v>
      </c>
      <c r="H77" s="3">
        <v>39</v>
      </c>
      <c r="I77" s="3">
        <v>0</v>
      </c>
      <c r="J77" s="3">
        <v>1.7</v>
      </c>
      <c r="K77" s="3">
        <v>3971</v>
      </c>
      <c r="L77" s="1">
        <f t="shared" si="1"/>
        <v>2</v>
      </c>
    </row>
    <row r="78" spans="1:12" ht="13">
      <c r="A78" s="5" t="s">
        <v>185</v>
      </c>
      <c r="B78" s="3">
        <v>574</v>
      </c>
      <c r="C78" s="3" t="s">
        <v>183</v>
      </c>
      <c r="D78" s="5" t="s">
        <v>186</v>
      </c>
      <c r="E78" s="3">
        <v>0</v>
      </c>
      <c r="F78" s="3">
        <v>16</v>
      </c>
      <c r="G78" s="3">
        <f>8*5</f>
        <v>40</v>
      </c>
      <c r="H78" s="3">
        <v>0</v>
      </c>
      <c r="I78" s="3">
        <v>0</v>
      </c>
      <c r="J78" s="3">
        <v>1.3</v>
      </c>
      <c r="K78" s="3">
        <v>3970</v>
      </c>
      <c r="L78" s="1">
        <f t="shared" si="1"/>
        <v>0</v>
      </c>
    </row>
    <row r="79" spans="1:12" ht="13">
      <c r="A79" s="5" t="s">
        <v>187</v>
      </c>
      <c r="B79" s="3">
        <v>800</v>
      </c>
      <c r="C79" s="3" t="s">
        <v>183</v>
      </c>
      <c r="D79" s="5" t="s">
        <v>188</v>
      </c>
      <c r="E79" s="3">
        <v>15</v>
      </c>
      <c r="F79" s="3">
        <v>20</v>
      </c>
      <c r="G79" s="3">
        <v>43</v>
      </c>
      <c r="H79" s="3">
        <v>0</v>
      </c>
      <c r="I79" s="3">
        <v>0</v>
      </c>
      <c r="J79" s="3">
        <v>0.3</v>
      </c>
      <c r="K79" s="3">
        <v>856</v>
      </c>
      <c r="L79" s="1">
        <f t="shared" si="1"/>
        <v>1</v>
      </c>
    </row>
    <row r="80" spans="1:12" ht="13">
      <c r="A80" s="5" t="s">
        <v>189</v>
      </c>
      <c r="B80" s="3">
        <v>630</v>
      </c>
      <c r="C80" s="3" t="s">
        <v>62</v>
      </c>
      <c r="D80" s="5" t="s">
        <v>190</v>
      </c>
      <c r="E80" s="3">
        <v>10</v>
      </c>
      <c r="F80" s="3">
        <v>0</v>
      </c>
      <c r="G80" s="3">
        <f>12*7</f>
        <v>84</v>
      </c>
      <c r="H80" s="3">
        <v>0</v>
      </c>
      <c r="I80" s="3">
        <v>0</v>
      </c>
      <c r="J80" s="3">
        <v>0.3</v>
      </c>
      <c r="K80" s="3">
        <v>858</v>
      </c>
      <c r="L80" s="1">
        <f t="shared" si="1"/>
        <v>0</v>
      </c>
    </row>
    <row r="81" spans="1:12" ht="13">
      <c r="A81" s="5" t="s">
        <v>191</v>
      </c>
      <c r="B81" s="3">
        <v>571</v>
      </c>
      <c r="C81" s="3" t="s">
        <v>62</v>
      </c>
      <c r="D81" s="5" t="s">
        <v>192</v>
      </c>
      <c r="E81" s="3">
        <v>75</v>
      </c>
      <c r="F81" s="3">
        <v>40</v>
      </c>
      <c r="G81" s="3">
        <v>84</v>
      </c>
      <c r="H81" s="3">
        <v>0</v>
      </c>
      <c r="I81" s="3">
        <v>0</v>
      </c>
      <c r="J81" s="3">
        <v>0.4</v>
      </c>
      <c r="K81" s="3">
        <v>1639</v>
      </c>
      <c r="L81" s="1">
        <f t="shared" si="1"/>
        <v>1</v>
      </c>
    </row>
    <row r="82" spans="1:12" ht="13">
      <c r="A82" s="5" t="s">
        <v>193</v>
      </c>
      <c r="B82" s="3">
        <v>549</v>
      </c>
      <c r="C82" s="3" t="s">
        <v>62</v>
      </c>
      <c r="D82" s="5" t="s">
        <v>194</v>
      </c>
      <c r="E82" s="3">
        <v>150</v>
      </c>
      <c r="F82" s="3">
        <v>900</v>
      </c>
      <c r="G82" s="3">
        <v>42</v>
      </c>
      <c r="H82" s="3">
        <v>35</v>
      </c>
      <c r="I82" s="3">
        <v>0</v>
      </c>
      <c r="J82" s="3">
        <v>0.5</v>
      </c>
      <c r="K82" s="3">
        <v>977</v>
      </c>
      <c r="L82" s="1">
        <f t="shared" si="1"/>
        <v>2</v>
      </c>
    </row>
    <row r="83" spans="1:12" ht="13">
      <c r="A83" s="5" t="s">
        <v>195</v>
      </c>
      <c r="B83" s="3">
        <v>530</v>
      </c>
      <c r="C83" s="3" t="s">
        <v>62</v>
      </c>
      <c r="D83" s="5" t="s">
        <v>196</v>
      </c>
      <c r="E83" s="3">
        <v>60</v>
      </c>
      <c r="F83" s="3">
        <v>20</v>
      </c>
      <c r="G83" s="3">
        <v>9</v>
      </c>
      <c r="H83" s="3">
        <v>0</v>
      </c>
      <c r="I83" s="3">
        <v>3</v>
      </c>
      <c r="J83" s="3">
        <v>0.5</v>
      </c>
      <c r="K83" s="3">
        <v>982</v>
      </c>
      <c r="L83" s="1">
        <f t="shared" si="1"/>
        <v>1</v>
      </c>
    </row>
    <row r="84" spans="1:12" ht="13">
      <c r="A84" s="5" t="s">
        <v>197</v>
      </c>
      <c r="B84" s="3">
        <v>418</v>
      </c>
      <c r="C84" s="3" t="s">
        <v>62</v>
      </c>
      <c r="D84" s="5" t="s">
        <v>198</v>
      </c>
      <c r="E84" s="3">
        <f>AVERAGE(45,120)</f>
        <v>82.5</v>
      </c>
      <c r="F84" s="3">
        <v>20</v>
      </c>
      <c r="G84" s="3">
        <v>117</v>
      </c>
      <c r="H84" s="3">
        <v>49</v>
      </c>
      <c r="I84" s="3">
        <v>0</v>
      </c>
      <c r="J84" s="3">
        <v>0.8</v>
      </c>
      <c r="K84" s="3">
        <v>2383</v>
      </c>
      <c r="L84" s="1">
        <f t="shared" si="1"/>
        <v>1</v>
      </c>
    </row>
    <row r="85" spans="1:12" ht="13">
      <c r="A85" s="5" t="s">
        <v>199</v>
      </c>
      <c r="B85" s="3">
        <v>273</v>
      </c>
      <c r="C85" s="3" t="s">
        <v>62</v>
      </c>
      <c r="D85" s="5" t="s">
        <v>200</v>
      </c>
      <c r="E85" s="3">
        <v>20</v>
      </c>
      <c r="F85" s="3">
        <v>10</v>
      </c>
      <c r="G85" s="3">
        <f>9*5</f>
        <v>45</v>
      </c>
      <c r="H85" s="3">
        <v>0</v>
      </c>
      <c r="I85" s="3">
        <v>2</v>
      </c>
      <c r="J85" s="3">
        <v>1.3</v>
      </c>
      <c r="K85" s="3">
        <v>4725</v>
      </c>
      <c r="L85" s="1">
        <f t="shared" si="1"/>
        <v>0</v>
      </c>
    </row>
    <row r="86" spans="1:12" ht="13">
      <c r="A86" s="5" t="s">
        <v>201</v>
      </c>
      <c r="B86" s="3">
        <v>261</v>
      </c>
      <c r="C86" s="3" t="s">
        <v>62</v>
      </c>
      <c r="D86" s="5" t="s">
        <v>202</v>
      </c>
      <c r="E86" s="3">
        <v>37.5</v>
      </c>
      <c r="F86" s="3">
        <v>22</v>
      </c>
      <c r="G86" s="3">
        <v>82</v>
      </c>
      <c r="H86" s="3">
        <v>21.25</v>
      </c>
      <c r="I86" s="3">
        <v>0</v>
      </c>
      <c r="J86" s="3">
        <v>1.3</v>
      </c>
      <c r="K86" s="3">
        <v>4828</v>
      </c>
      <c r="L86" s="1">
        <f t="shared" si="1"/>
        <v>1</v>
      </c>
    </row>
    <row r="87" spans="1:12" ht="13">
      <c r="A87" s="5" t="s">
        <v>203</v>
      </c>
      <c r="B87" s="3">
        <v>254</v>
      </c>
      <c r="C87" s="3" t="s">
        <v>62</v>
      </c>
      <c r="D87" s="5" t="s">
        <v>204</v>
      </c>
      <c r="E87" s="3">
        <v>0</v>
      </c>
      <c r="F87" s="3">
        <v>5</v>
      </c>
      <c r="G87" s="3">
        <v>40</v>
      </c>
      <c r="H87" s="3">
        <v>0</v>
      </c>
      <c r="I87" s="3">
        <v>0</v>
      </c>
      <c r="J87" s="3">
        <v>1.2</v>
      </c>
      <c r="K87" s="3">
        <v>5002</v>
      </c>
      <c r="L87" s="1">
        <f t="shared" si="1"/>
        <v>0</v>
      </c>
    </row>
    <row r="88" spans="1:12" ht="13">
      <c r="A88" s="5" t="s">
        <v>205</v>
      </c>
      <c r="B88" s="3">
        <v>246</v>
      </c>
      <c r="C88" s="3" t="s">
        <v>62</v>
      </c>
      <c r="D88" s="5" t="s">
        <v>206</v>
      </c>
      <c r="E88" s="3">
        <v>30</v>
      </c>
      <c r="F88" s="3">
        <v>21</v>
      </c>
      <c r="G88" s="3">
        <v>45</v>
      </c>
      <c r="H88" s="3">
        <v>0</v>
      </c>
      <c r="I88" s="3">
        <v>0</v>
      </c>
      <c r="J88" s="3">
        <v>1.2</v>
      </c>
      <c r="K88" s="3">
        <v>5002</v>
      </c>
      <c r="L88" s="1">
        <f t="shared" si="1"/>
        <v>1</v>
      </c>
    </row>
    <row r="89" spans="1:12" ht="13">
      <c r="A89" s="5" t="s">
        <v>207</v>
      </c>
      <c r="B89" s="3">
        <v>238</v>
      </c>
      <c r="C89" s="3" t="s">
        <v>62</v>
      </c>
      <c r="D89" s="5" t="s">
        <v>208</v>
      </c>
      <c r="E89" s="3">
        <v>25</v>
      </c>
      <c r="F89" s="3">
        <v>20</v>
      </c>
      <c r="G89" s="3">
        <f>8.5*5</f>
        <v>42.5</v>
      </c>
      <c r="H89" s="3">
        <v>0</v>
      </c>
      <c r="I89" s="3">
        <v>0</v>
      </c>
      <c r="J89" s="3">
        <v>1.2</v>
      </c>
      <c r="K89" s="3">
        <v>5002</v>
      </c>
      <c r="L89" s="1">
        <f t="shared" si="1"/>
        <v>1</v>
      </c>
    </row>
    <row r="90" spans="1:12" ht="13">
      <c r="A90" s="5" t="s">
        <v>209</v>
      </c>
      <c r="B90" s="3">
        <v>234</v>
      </c>
      <c r="C90" s="3" t="s">
        <v>62</v>
      </c>
      <c r="D90" s="5" t="s">
        <v>210</v>
      </c>
      <c r="E90" s="3">
        <v>30</v>
      </c>
      <c r="F90" s="3">
        <v>8</v>
      </c>
      <c r="G90" s="3">
        <f>10*5+7+4</f>
        <v>61</v>
      </c>
      <c r="H90" s="3">
        <v>0</v>
      </c>
      <c r="I90" s="3">
        <v>0</v>
      </c>
      <c r="J90" s="3">
        <v>1.2</v>
      </c>
      <c r="K90" s="3">
        <v>5002</v>
      </c>
      <c r="L90" s="1">
        <f t="shared" si="1"/>
        <v>0</v>
      </c>
    </row>
    <row r="91" spans="1:12" ht="13">
      <c r="A91" s="5" t="s">
        <v>211</v>
      </c>
      <c r="B91" s="3">
        <v>844</v>
      </c>
      <c r="C91" s="3" t="s">
        <v>85</v>
      </c>
      <c r="D91" s="5" t="s">
        <v>212</v>
      </c>
      <c r="E91" s="3">
        <v>10</v>
      </c>
      <c r="F91" s="3">
        <v>5</v>
      </c>
      <c r="G91" s="3">
        <f>13.5*5+8</f>
        <v>75.5</v>
      </c>
      <c r="H91" s="3">
        <v>7.5</v>
      </c>
      <c r="I91" s="3">
        <v>0</v>
      </c>
      <c r="J91" s="3">
        <v>1.5</v>
      </c>
      <c r="K91" s="3">
        <v>6737</v>
      </c>
      <c r="L91" s="1">
        <f t="shared" si="1"/>
        <v>0</v>
      </c>
    </row>
    <row r="92" spans="1:12" ht="13">
      <c r="A92" s="5" t="s">
        <v>213</v>
      </c>
      <c r="B92" s="3">
        <v>846</v>
      </c>
      <c r="C92" s="3" t="s">
        <v>85</v>
      </c>
      <c r="D92" s="5" t="s">
        <v>214</v>
      </c>
      <c r="E92" s="3">
        <v>52.5</v>
      </c>
      <c r="F92" s="3">
        <v>20</v>
      </c>
      <c r="G92" s="3">
        <v>44</v>
      </c>
      <c r="H92" s="3">
        <v>0</v>
      </c>
      <c r="I92" s="3">
        <v>0</v>
      </c>
      <c r="J92" s="3">
        <v>1.5</v>
      </c>
      <c r="K92" s="3">
        <v>6737</v>
      </c>
      <c r="L92" s="1">
        <f t="shared" si="1"/>
        <v>1</v>
      </c>
    </row>
    <row r="93" spans="1:12" ht="13">
      <c r="A93" s="5" t="s">
        <v>215</v>
      </c>
      <c r="B93" s="3">
        <v>868</v>
      </c>
      <c r="C93" s="3" t="s">
        <v>85</v>
      </c>
      <c r="D93" s="5" t="s">
        <v>216</v>
      </c>
      <c r="E93" s="3">
        <v>30</v>
      </c>
      <c r="F93" s="3">
        <v>21</v>
      </c>
      <c r="G93" s="3">
        <v>39</v>
      </c>
      <c r="H93" s="3">
        <v>0</v>
      </c>
      <c r="I93" s="3">
        <v>0</v>
      </c>
      <c r="J93" s="3">
        <v>1.5</v>
      </c>
      <c r="K93" s="3">
        <v>6815</v>
      </c>
      <c r="L93" s="1">
        <f t="shared" si="1"/>
        <v>1</v>
      </c>
    </row>
    <row r="94" spans="1:12" ht="13">
      <c r="A94" s="5" t="s">
        <v>217</v>
      </c>
      <c r="B94" s="3">
        <v>886</v>
      </c>
      <c r="C94" s="3" t="s">
        <v>85</v>
      </c>
      <c r="D94" s="5" t="s">
        <v>218</v>
      </c>
      <c r="E94" s="3">
        <v>0</v>
      </c>
      <c r="F94" s="3">
        <v>10</v>
      </c>
      <c r="G94" s="3">
        <v>40</v>
      </c>
      <c r="H94" s="3">
        <v>0</v>
      </c>
      <c r="I94" s="3">
        <v>0</v>
      </c>
      <c r="J94" s="3">
        <v>1.3</v>
      </c>
      <c r="K94" s="3">
        <v>6921</v>
      </c>
      <c r="L94" s="1">
        <f t="shared" si="1"/>
        <v>0</v>
      </c>
    </row>
    <row r="95" spans="1:12" ht="13">
      <c r="A95" s="5" t="s">
        <v>219</v>
      </c>
      <c r="B95" s="3">
        <v>890</v>
      </c>
      <c r="C95" s="3" t="s">
        <v>85</v>
      </c>
      <c r="D95" s="5" t="s">
        <v>220</v>
      </c>
      <c r="E95" s="3">
        <v>45</v>
      </c>
      <c r="F95" s="3">
        <v>40</v>
      </c>
      <c r="G95" s="3">
        <v>24</v>
      </c>
      <c r="H95" s="3">
        <v>3</v>
      </c>
      <c r="I95" s="3">
        <v>0</v>
      </c>
      <c r="J95" s="3">
        <v>1.2</v>
      </c>
      <c r="K95" s="3">
        <v>6921</v>
      </c>
      <c r="L95" s="1">
        <f t="shared" si="1"/>
        <v>1</v>
      </c>
    </row>
    <row r="96" spans="1:12" ht="13">
      <c r="A96" s="5" t="s">
        <v>221</v>
      </c>
      <c r="B96" s="3">
        <v>910</v>
      </c>
      <c r="C96" s="3" t="s">
        <v>85</v>
      </c>
      <c r="D96" s="5" t="s">
        <v>222</v>
      </c>
      <c r="E96" s="3">
        <v>20</v>
      </c>
      <c r="F96" s="3">
        <v>28</v>
      </c>
      <c r="G96" s="3">
        <f>15*7-3</f>
        <v>102</v>
      </c>
      <c r="H96" s="3">
        <v>53</v>
      </c>
      <c r="I96" s="3">
        <v>5</v>
      </c>
      <c r="J96" s="3">
        <v>1.1000000000000001</v>
      </c>
      <c r="K96" s="3">
        <v>6595</v>
      </c>
      <c r="L96" s="1">
        <f t="shared" si="1"/>
        <v>1</v>
      </c>
    </row>
    <row r="97" spans="1:12" ht="13">
      <c r="A97" s="5" t="s">
        <v>223</v>
      </c>
      <c r="B97" s="3">
        <v>914</v>
      </c>
      <c r="C97" s="3" t="s">
        <v>85</v>
      </c>
      <c r="D97" s="5" t="s">
        <v>224</v>
      </c>
      <c r="E97" s="3">
        <v>10</v>
      </c>
      <c r="F97" s="3">
        <v>13</v>
      </c>
      <c r="G97" s="3">
        <v>35</v>
      </c>
      <c r="H97" s="3">
        <v>0</v>
      </c>
      <c r="I97" s="3">
        <v>0</v>
      </c>
      <c r="J97" s="3">
        <v>1.1000000000000001</v>
      </c>
      <c r="K97" s="3">
        <v>6595</v>
      </c>
      <c r="L97" s="1">
        <f t="shared" si="1"/>
        <v>0</v>
      </c>
    </row>
    <row r="98" spans="1:12" ht="13">
      <c r="A98" s="5" t="s">
        <v>225</v>
      </c>
      <c r="B98" s="3">
        <v>932</v>
      </c>
      <c r="C98" s="3" t="s">
        <v>85</v>
      </c>
      <c r="D98" s="5" t="s">
        <v>226</v>
      </c>
      <c r="E98" s="3">
        <f>AVERAGE(45,120)</f>
        <v>82.5</v>
      </c>
      <c r="F98" s="3">
        <v>35</v>
      </c>
      <c r="G98" s="3">
        <v>104</v>
      </c>
      <c r="H98" s="3">
        <v>49</v>
      </c>
      <c r="I98" s="3">
        <v>0</v>
      </c>
      <c r="J98" s="3">
        <v>1</v>
      </c>
      <c r="K98" s="3">
        <v>5971</v>
      </c>
      <c r="L98" s="1">
        <f t="shared" si="1"/>
        <v>1</v>
      </c>
    </row>
    <row r="99" spans="1:12" ht="13">
      <c r="A99" s="5" t="s">
        <v>227</v>
      </c>
      <c r="B99" s="3">
        <v>934</v>
      </c>
      <c r="C99" s="3" t="s">
        <v>85</v>
      </c>
      <c r="D99" s="5" t="s">
        <v>228</v>
      </c>
      <c r="E99" s="3">
        <v>60</v>
      </c>
      <c r="F99" s="3">
        <v>21</v>
      </c>
      <c r="G99" s="3">
        <v>42</v>
      </c>
      <c r="H99" s="3">
        <v>0</v>
      </c>
      <c r="I99" s="3">
        <v>0</v>
      </c>
      <c r="J99" s="3">
        <v>1</v>
      </c>
      <c r="K99" s="3">
        <v>5971</v>
      </c>
      <c r="L99" s="1">
        <f t="shared" si="1"/>
        <v>1</v>
      </c>
    </row>
    <row r="100" spans="1:12" ht="13">
      <c r="A100" s="5" t="s">
        <v>229</v>
      </c>
      <c r="B100" s="3">
        <v>936</v>
      </c>
      <c r="C100" s="3" t="s">
        <v>85</v>
      </c>
      <c r="D100" s="5" t="s">
        <v>230</v>
      </c>
      <c r="E100" s="3">
        <v>30</v>
      </c>
      <c r="F100" s="3">
        <v>14</v>
      </c>
      <c r="G100" s="3">
        <f>10+5+30</f>
        <v>45</v>
      </c>
      <c r="H100" s="3">
        <v>0</v>
      </c>
      <c r="I100" s="3">
        <v>2</v>
      </c>
      <c r="J100" s="3">
        <v>1</v>
      </c>
      <c r="K100" s="3">
        <v>5945</v>
      </c>
      <c r="L100" s="1">
        <f t="shared" si="1"/>
        <v>0</v>
      </c>
    </row>
    <row r="101" spans="1:12" ht="13">
      <c r="A101" s="5" t="s">
        <v>231</v>
      </c>
      <c r="B101" s="3">
        <v>935</v>
      </c>
      <c r="C101" s="3" t="s">
        <v>85</v>
      </c>
      <c r="D101" s="5" t="s">
        <v>232</v>
      </c>
      <c r="E101" s="3">
        <v>90</v>
      </c>
      <c r="F101" s="3">
        <v>70</v>
      </c>
      <c r="G101" s="3">
        <v>30</v>
      </c>
      <c r="H101" s="3">
        <v>18</v>
      </c>
      <c r="I101" s="3">
        <v>14</v>
      </c>
      <c r="J101" s="3">
        <v>1</v>
      </c>
      <c r="K101" s="3">
        <v>5971</v>
      </c>
      <c r="L101" s="1">
        <f t="shared" si="1"/>
        <v>2</v>
      </c>
    </row>
    <row r="102" spans="1:12" ht="13">
      <c r="A102" s="5" t="s">
        <v>233</v>
      </c>
      <c r="B102" s="3">
        <v>937</v>
      </c>
      <c r="C102" s="3" t="s">
        <v>85</v>
      </c>
      <c r="D102" s="5" t="s">
        <v>234</v>
      </c>
      <c r="E102" s="3">
        <v>40</v>
      </c>
      <c r="F102" s="3">
        <v>30</v>
      </c>
      <c r="G102" s="3">
        <v>62</v>
      </c>
      <c r="H102" s="3">
        <v>12</v>
      </c>
      <c r="I102" s="3">
        <v>9</v>
      </c>
      <c r="J102" s="3">
        <v>0.9</v>
      </c>
      <c r="K102" s="3">
        <v>5795</v>
      </c>
      <c r="L102" s="1">
        <f t="shared" si="1"/>
        <v>1</v>
      </c>
    </row>
    <row r="103" spans="1:12" ht="13">
      <c r="A103" s="5" t="s">
        <v>235</v>
      </c>
      <c r="B103" s="3">
        <v>945</v>
      </c>
      <c r="C103" s="3" t="s">
        <v>85</v>
      </c>
      <c r="D103" s="5" t="s">
        <v>236</v>
      </c>
      <c r="E103" s="3">
        <v>67.5</v>
      </c>
      <c r="F103" s="3">
        <v>15</v>
      </c>
      <c r="G103" s="3">
        <f>3+8+3+6+3+4+3+8+3+8</f>
        <v>49</v>
      </c>
      <c r="H103" s="3">
        <f>1+1+1</f>
        <v>3</v>
      </c>
      <c r="I103" s="3">
        <v>0</v>
      </c>
      <c r="J103" s="3">
        <v>0.9</v>
      </c>
      <c r="K103" s="3">
        <v>5713</v>
      </c>
      <c r="L103" s="1">
        <f t="shared" si="1"/>
        <v>0</v>
      </c>
    </row>
    <row r="104" spans="1:12" ht="13">
      <c r="A104" s="5" t="s">
        <v>237</v>
      </c>
      <c r="B104" s="3">
        <v>949</v>
      </c>
      <c r="C104" s="3" t="s">
        <v>85</v>
      </c>
      <c r="D104" s="5" t="s">
        <v>238</v>
      </c>
      <c r="E104" s="3">
        <v>0</v>
      </c>
      <c r="F104" s="3">
        <v>7</v>
      </c>
      <c r="G104" s="3">
        <f>3.5+4+3.5+4+3.5+4+3.5+4+3.5+4</f>
        <v>37.5</v>
      </c>
      <c r="H104" s="3">
        <v>0</v>
      </c>
      <c r="I104" s="3">
        <v>0</v>
      </c>
      <c r="J104" s="3">
        <v>0.9</v>
      </c>
      <c r="K104" s="3">
        <v>5713</v>
      </c>
      <c r="L104" s="1">
        <f t="shared" si="1"/>
        <v>0</v>
      </c>
    </row>
    <row r="105" spans="1:12" ht="13">
      <c r="A105" s="5" t="s">
        <v>239</v>
      </c>
      <c r="B105" s="3">
        <v>956</v>
      </c>
      <c r="C105" s="3" t="s">
        <v>85</v>
      </c>
      <c r="D105" s="5" t="s">
        <v>240</v>
      </c>
      <c r="E105" s="3">
        <v>60</v>
      </c>
      <c r="F105" s="3">
        <v>20</v>
      </c>
      <c r="G105" s="3">
        <v>32</v>
      </c>
      <c r="H105" s="3">
        <v>0</v>
      </c>
      <c r="I105" s="3">
        <v>0</v>
      </c>
      <c r="J105" s="3">
        <v>0.8</v>
      </c>
      <c r="K105" s="3">
        <v>4582</v>
      </c>
      <c r="L105" s="1">
        <f t="shared" si="1"/>
        <v>1</v>
      </c>
    </row>
    <row r="106" spans="1:12" ht="13">
      <c r="A106" s="5" t="s">
        <v>241</v>
      </c>
      <c r="B106" s="3">
        <v>960</v>
      </c>
      <c r="C106" s="3" t="s">
        <v>85</v>
      </c>
      <c r="D106" s="5" t="s">
        <v>242</v>
      </c>
      <c r="E106" s="3">
        <v>82.5</v>
      </c>
      <c r="F106" s="3">
        <v>20</v>
      </c>
      <c r="G106" s="3">
        <f>4+35</f>
        <v>39</v>
      </c>
      <c r="H106" s="3">
        <v>0</v>
      </c>
      <c r="I106" s="3">
        <v>0</v>
      </c>
      <c r="J106" s="3">
        <v>0.8</v>
      </c>
      <c r="K106" s="3">
        <v>4582</v>
      </c>
      <c r="L106" s="1">
        <f t="shared" si="1"/>
        <v>1</v>
      </c>
    </row>
    <row r="107" spans="1:12" ht="13">
      <c r="A107" s="5" t="s">
        <v>243</v>
      </c>
      <c r="B107" s="3">
        <v>962</v>
      </c>
      <c r="C107" s="3" t="s">
        <v>85</v>
      </c>
      <c r="D107" s="5" t="s">
        <v>244</v>
      </c>
      <c r="E107" s="3">
        <v>45</v>
      </c>
      <c r="F107" s="3">
        <v>20</v>
      </c>
      <c r="G107" s="3">
        <v>44</v>
      </c>
      <c r="H107" s="3">
        <v>0</v>
      </c>
      <c r="I107" s="3">
        <v>0</v>
      </c>
      <c r="J107" s="3">
        <v>0.8</v>
      </c>
      <c r="K107" s="3">
        <v>4582</v>
      </c>
      <c r="L107" s="1">
        <f t="shared" si="1"/>
        <v>1</v>
      </c>
    </row>
    <row r="108" spans="1:12" ht="13">
      <c r="A108" s="5" t="s">
        <v>245</v>
      </c>
      <c r="B108" s="3">
        <v>963</v>
      </c>
      <c r="C108" s="3" t="s">
        <v>85</v>
      </c>
      <c r="D108" s="5" t="s">
        <v>246</v>
      </c>
      <c r="E108" s="3">
        <v>30</v>
      </c>
      <c r="F108" s="3">
        <v>15</v>
      </c>
      <c r="G108" s="3">
        <f>8.5*5</f>
        <v>42.5</v>
      </c>
      <c r="H108" s="3">
        <v>0</v>
      </c>
      <c r="I108" s="3">
        <v>0</v>
      </c>
      <c r="J108" s="3">
        <v>0.8</v>
      </c>
      <c r="K108" s="3">
        <v>4248</v>
      </c>
      <c r="L108" s="1">
        <f t="shared" si="1"/>
        <v>0</v>
      </c>
    </row>
    <row r="109" spans="1:12" ht="13">
      <c r="A109" s="5" t="s">
        <v>247</v>
      </c>
      <c r="B109" s="3">
        <v>980</v>
      </c>
      <c r="C109" s="3" t="s">
        <v>85</v>
      </c>
      <c r="D109" s="5" t="s">
        <v>248</v>
      </c>
      <c r="E109" s="3">
        <v>30</v>
      </c>
      <c r="F109" s="3">
        <v>40</v>
      </c>
      <c r="G109" s="3">
        <f>9*3+8.5*2</f>
        <v>44</v>
      </c>
      <c r="H109" s="3">
        <v>0</v>
      </c>
      <c r="I109" s="3">
        <v>7</v>
      </c>
      <c r="J109" s="3">
        <v>0.7</v>
      </c>
      <c r="K109" s="3">
        <v>3894</v>
      </c>
      <c r="L109" s="1">
        <f t="shared" si="1"/>
        <v>1</v>
      </c>
    </row>
    <row r="110" spans="1:12" ht="13">
      <c r="A110" s="5" t="s">
        <v>249</v>
      </c>
      <c r="B110" s="3">
        <v>1136</v>
      </c>
      <c r="C110" s="3" t="s">
        <v>250</v>
      </c>
      <c r="D110" s="5" t="s">
        <v>251</v>
      </c>
      <c r="E110" s="3">
        <v>60</v>
      </c>
      <c r="F110" s="3">
        <v>120</v>
      </c>
      <c r="G110" s="3">
        <v>119</v>
      </c>
      <c r="H110" s="3">
        <v>35</v>
      </c>
      <c r="I110" s="3">
        <v>16</v>
      </c>
      <c r="J110" s="3">
        <v>0.5</v>
      </c>
      <c r="K110" s="3">
        <v>3587</v>
      </c>
      <c r="L110" s="1">
        <f t="shared" si="1"/>
        <v>2</v>
      </c>
    </row>
    <row r="111" spans="1:12" ht="13">
      <c r="A111" s="5" t="s">
        <v>252</v>
      </c>
      <c r="B111" s="3">
        <v>989</v>
      </c>
      <c r="C111" s="3" t="s">
        <v>85</v>
      </c>
      <c r="D111" s="5" t="s">
        <v>253</v>
      </c>
      <c r="E111" s="3">
        <v>15</v>
      </c>
      <c r="F111" s="3">
        <v>23</v>
      </c>
      <c r="G111" s="3">
        <v>44</v>
      </c>
      <c r="H111" s="3">
        <v>0</v>
      </c>
      <c r="I111" s="3">
        <v>0</v>
      </c>
      <c r="J111" s="3">
        <v>0.5</v>
      </c>
      <c r="K111" s="3">
        <v>3969</v>
      </c>
      <c r="L111" s="1">
        <f t="shared" si="1"/>
        <v>1</v>
      </c>
    </row>
    <row r="112" spans="1:12" ht="13">
      <c r="A112" s="5" t="s">
        <v>254</v>
      </c>
      <c r="B112" s="3">
        <v>995</v>
      </c>
      <c r="C112" s="3" t="s">
        <v>85</v>
      </c>
      <c r="D112" s="5" t="s">
        <v>255</v>
      </c>
      <c r="E112" s="3">
        <v>27.5</v>
      </c>
      <c r="F112" s="3">
        <v>32</v>
      </c>
      <c r="G112" s="3">
        <v>59</v>
      </c>
      <c r="H112" s="3">
        <v>0</v>
      </c>
      <c r="I112" s="3">
        <v>3</v>
      </c>
      <c r="J112" s="3">
        <v>0.5</v>
      </c>
      <c r="K112" s="3">
        <v>3579</v>
      </c>
      <c r="L112" s="1">
        <f t="shared" si="1"/>
        <v>1</v>
      </c>
    </row>
    <row r="113" spans="1:12" ht="13">
      <c r="A113" s="5" t="s">
        <v>256</v>
      </c>
      <c r="B113" s="3">
        <v>1001</v>
      </c>
      <c r="C113" s="3" t="s">
        <v>85</v>
      </c>
      <c r="D113" s="5" t="s">
        <v>257</v>
      </c>
      <c r="E113" s="3">
        <v>60</v>
      </c>
      <c r="F113" s="3">
        <v>31</v>
      </c>
      <c r="G113" s="3">
        <v>76</v>
      </c>
      <c r="H113" s="3">
        <v>10</v>
      </c>
      <c r="I113" s="3">
        <v>0</v>
      </c>
      <c r="J113" s="3">
        <v>0.5</v>
      </c>
      <c r="K113" s="3">
        <v>3579</v>
      </c>
      <c r="L113" s="1">
        <f t="shared" si="1"/>
        <v>1</v>
      </c>
    </row>
    <row r="114" spans="1:12" ht="13">
      <c r="A114" s="5" t="s">
        <v>258</v>
      </c>
      <c r="B114" s="3">
        <v>1003</v>
      </c>
      <c r="C114" s="3" t="s">
        <v>85</v>
      </c>
      <c r="D114" s="5" t="s">
        <v>259</v>
      </c>
      <c r="E114" s="3">
        <v>10</v>
      </c>
      <c r="F114" s="3">
        <v>26</v>
      </c>
      <c r="G114" s="3">
        <f>7*4+9</f>
        <v>37</v>
      </c>
      <c r="H114" s="3">
        <v>0</v>
      </c>
      <c r="I114" s="3">
        <v>0</v>
      </c>
      <c r="J114" s="3">
        <v>0.5</v>
      </c>
      <c r="K114" s="3">
        <v>3355</v>
      </c>
      <c r="L114" s="1">
        <f t="shared" si="1"/>
        <v>1</v>
      </c>
    </row>
    <row r="115" spans="1:12" ht="13">
      <c r="A115" s="5" t="s">
        <v>260</v>
      </c>
      <c r="B115" s="3">
        <v>2964</v>
      </c>
      <c r="C115" s="3" t="s">
        <v>85</v>
      </c>
      <c r="D115" s="5" t="s">
        <v>261</v>
      </c>
      <c r="E115" s="3">
        <v>135</v>
      </c>
      <c r="F115" s="3">
        <v>90</v>
      </c>
      <c r="G115" s="3">
        <v>35</v>
      </c>
      <c r="H115" s="3">
        <v>0</v>
      </c>
      <c r="I115" s="3">
        <v>2</v>
      </c>
      <c r="J115" s="3">
        <v>0.5</v>
      </c>
      <c r="K115" s="3">
        <v>3396</v>
      </c>
      <c r="L115" s="1">
        <f t="shared" si="1"/>
        <v>2</v>
      </c>
    </row>
    <row r="116" spans="1:12" ht="13">
      <c r="A116" s="5" t="s">
        <v>262</v>
      </c>
      <c r="B116" s="3">
        <v>1009</v>
      </c>
      <c r="C116" s="3" t="s">
        <v>85</v>
      </c>
      <c r="D116" s="5" t="s">
        <v>263</v>
      </c>
      <c r="E116" s="3">
        <v>75</v>
      </c>
      <c r="F116" s="3">
        <v>35</v>
      </c>
      <c r="G116" s="3">
        <v>37</v>
      </c>
      <c r="H116" s="3">
        <v>0</v>
      </c>
      <c r="I116" s="3">
        <v>0</v>
      </c>
      <c r="J116" s="3">
        <v>0.7</v>
      </c>
      <c r="K116" s="3">
        <v>3354</v>
      </c>
      <c r="L116" s="1">
        <f t="shared" si="1"/>
        <v>1</v>
      </c>
    </row>
    <row r="117" spans="1:12" ht="13">
      <c r="A117" s="5" t="s">
        <v>264</v>
      </c>
      <c r="B117" s="3">
        <v>1011</v>
      </c>
      <c r="C117" s="3" t="s">
        <v>85</v>
      </c>
      <c r="D117" s="5" t="s">
        <v>265</v>
      </c>
      <c r="E117" s="3">
        <v>15</v>
      </c>
      <c r="F117" s="3">
        <v>70</v>
      </c>
      <c r="G117" s="3">
        <v>80</v>
      </c>
      <c r="H117" s="3">
        <v>6</v>
      </c>
      <c r="I117" s="3">
        <v>0</v>
      </c>
      <c r="J117" s="3">
        <v>0.7</v>
      </c>
      <c r="K117" s="3">
        <v>3314</v>
      </c>
      <c r="L117" s="1">
        <f t="shared" si="1"/>
        <v>2</v>
      </c>
    </row>
    <row r="118" spans="1:12" ht="13">
      <c r="A118" s="5" t="s">
        <v>266</v>
      </c>
      <c r="B118" s="3">
        <v>1700</v>
      </c>
      <c r="C118" s="3" t="s">
        <v>85</v>
      </c>
      <c r="D118" s="5" t="s">
        <v>267</v>
      </c>
      <c r="E118" s="3">
        <v>60</v>
      </c>
      <c r="F118" s="3">
        <v>55</v>
      </c>
      <c r="G118" s="3">
        <v>58</v>
      </c>
      <c r="H118" s="3">
        <v>4</v>
      </c>
      <c r="I118" s="3">
        <v>0</v>
      </c>
      <c r="J118" s="3">
        <v>1.6</v>
      </c>
      <c r="K118" s="3">
        <v>1704</v>
      </c>
      <c r="L118" s="1">
        <f t="shared" si="1"/>
        <v>2</v>
      </c>
    </row>
    <row r="119" spans="1:12" ht="13">
      <c r="A119" s="5" t="s">
        <v>268</v>
      </c>
      <c r="B119" s="3">
        <v>505</v>
      </c>
      <c r="C119" s="3" t="s">
        <v>269</v>
      </c>
      <c r="D119" s="5" t="s">
        <v>270</v>
      </c>
      <c r="E119" s="3">
        <v>240</v>
      </c>
      <c r="F119" s="3">
        <v>52</v>
      </c>
      <c r="G119" s="3">
        <v>69</v>
      </c>
      <c r="H119" s="3">
        <v>0</v>
      </c>
      <c r="I119" s="3">
        <v>0</v>
      </c>
      <c r="J119" s="3">
        <v>0.9</v>
      </c>
      <c r="K119" s="3">
        <v>2245</v>
      </c>
      <c r="L119" s="1">
        <f t="shared" si="1"/>
        <v>2</v>
      </c>
    </row>
    <row r="120" spans="1:12" ht="13">
      <c r="A120" s="5" t="s">
        <v>271</v>
      </c>
      <c r="B120" s="3">
        <v>265</v>
      </c>
      <c r="C120" s="3" t="s">
        <v>272</v>
      </c>
      <c r="D120" s="5" t="s">
        <v>273</v>
      </c>
      <c r="E120" s="3">
        <v>60</v>
      </c>
      <c r="F120" s="3">
        <v>60</v>
      </c>
      <c r="G120" s="3">
        <v>70</v>
      </c>
      <c r="H120" s="3">
        <v>7</v>
      </c>
      <c r="I120" s="3">
        <v>2</v>
      </c>
      <c r="J120" s="3">
        <v>0.4</v>
      </c>
      <c r="K120" s="3">
        <v>357</v>
      </c>
      <c r="L120" s="1">
        <f t="shared" si="1"/>
        <v>2</v>
      </c>
    </row>
    <row r="121" spans="1:12" ht="13">
      <c r="A121" s="5" t="s">
        <v>274</v>
      </c>
      <c r="B121" s="3">
        <v>1400</v>
      </c>
      <c r="C121" s="3" t="s">
        <v>275</v>
      </c>
      <c r="D121" s="5" t="s">
        <v>276</v>
      </c>
      <c r="E121" s="3">
        <v>75</v>
      </c>
      <c r="F121" s="3">
        <v>65</v>
      </c>
      <c r="G121" s="3">
        <v>58</v>
      </c>
      <c r="H121" s="3">
        <v>22</v>
      </c>
      <c r="I121" s="3">
        <v>0</v>
      </c>
      <c r="J121" s="3">
        <v>0.9</v>
      </c>
      <c r="K121" s="3">
        <v>208</v>
      </c>
      <c r="L121" s="1">
        <f t="shared" si="1"/>
        <v>2</v>
      </c>
    </row>
    <row r="122" spans="1:12" ht="13">
      <c r="A122" s="5" t="s">
        <v>277</v>
      </c>
      <c r="B122" s="3">
        <v>1300</v>
      </c>
      <c r="C122" s="3" t="s">
        <v>278</v>
      </c>
      <c r="D122" s="5" t="s">
        <v>279</v>
      </c>
      <c r="E122" s="3">
        <v>10</v>
      </c>
      <c r="F122" s="3">
        <v>12</v>
      </c>
      <c r="G122" s="3">
        <f>17*7</f>
        <v>119</v>
      </c>
      <c r="H122" s="3">
        <v>35</v>
      </c>
      <c r="I122" s="3">
        <v>0</v>
      </c>
      <c r="J122" s="3">
        <v>2.1</v>
      </c>
      <c r="K122" s="3">
        <v>4204</v>
      </c>
      <c r="L122" s="1">
        <f t="shared" si="1"/>
        <v>0</v>
      </c>
    </row>
    <row r="123" spans="1:12" ht="13">
      <c r="A123" s="5" t="s">
        <v>280</v>
      </c>
      <c r="B123" s="3">
        <v>1315</v>
      </c>
      <c r="C123" s="3" t="s">
        <v>281</v>
      </c>
      <c r="D123" s="5" t="s">
        <v>282</v>
      </c>
      <c r="E123" s="3">
        <f>AVERAGE(10,60)</f>
        <v>35</v>
      </c>
      <c r="F123" s="3">
        <v>18</v>
      </c>
      <c r="G123" s="3">
        <f>9*4+10</f>
        <v>46</v>
      </c>
      <c r="H123" s="3">
        <v>0</v>
      </c>
      <c r="I123" s="3">
        <v>3</v>
      </c>
      <c r="J123" s="3">
        <v>2</v>
      </c>
      <c r="K123" s="3">
        <v>4009</v>
      </c>
      <c r="L123" s="1">
        <f t="shared" si="1"/>
        <v>0</v>
      </c>
    </row>
    <row r="124" spans="1:12" ht="13">
      <c r="A124" s="5" t="s">
        <v>283</v>
      </c>
      <c r="B124" s="3">
        <v>1491</v>
      </c>
      <c r="C124" s="3" t="s">
        <v>278</v>
      </c>
      <c r="D124" s="5" t="s">
        <v>284</v>
      </c>
      <c r="E124" s="3">
        <v>240</v>
      </c>
      <c r="F124" s="3">
        <v>130</v>
      </c>
      <c r="G124" s="3">
        <v>60</v>
      </c>
      <c r="H124" s="3">
        <v>12</v>
      </c>
      <c r="I124" s="3">
        <v>0</v>
      </c>
      <c r="J124" s="3">
        <v>0.9</v>
      </c>
      <c r="K124" s="3">
        <v>3344</v>
      </c>
      <c r="L124" s="1">
        <f t="shared" si="1"/>
        <v>2</v>
      </c>
    </row>
    <row r="125" spans="1:12" ht="13">
      <c r="A125" s="5" t="s">
        <v>285</v>
      </c>
      <c r="B125" s="3">
        <v>1516</v>
      </c>
      <c r="C125" s="3" t="s">
        <v>278</v>
      </c>
      <c r="D125" s="5" t="s">
        <v>286</v>
      </c>
      <c r="E125" s="3">
        <v>150</v>
      </c>
      <c r="F125" s="3">
        <v>46</v>
      </c>
      <c r="G125" s="3">
        <v>30</v>
      </c>
      <c r="H125" s="3">
        <v>13</v>
      </c>
      <c r="I125" s="3">
        <v>0</v>
      </c>
      <c r="J125" s="3">
        <v>0.6</v>
      </c>
      <c r="K125" s="3">
        <v>3311</v>
      </c>
      <c r="L125" s="1">
        <f t="shared" si="1"/>
        <v>2</v>
      </c>
    </row>
    <row r="126" spans="1:12" ht="13">
      <c r="A126" s="5" t="s">
        <v>287</v>
      </c>
      <c r="B126" s="3">
        <v>515</v>
      </c>
      <c r="C126" s="3" t="s">
        <v>250</v>
      </c>
      <c r="D126" s="5" t="s">
        <v>288</v>
      </c>
      <c r="E126" s="3">
        <v>67.5</v>
      </c>
      <c r="F126" s="3">
        <v>40</v>
      </c>
      <c r="G126" s="3">
        <v>83.5</v>
      </c>
      <c r="H126" s="3">
        <v>12.5</v>
      </c>
      <c r="I126" s="3">
        <v>0</v>
      </c>
      <c r="J126" s="3">
        <v>2.2999999999999998</v>
      </c>
      <c r="K126" s="3">
        <v>7204</v>
      </c>
      <c r="L126" s="1">
        <f t="shared" si="1"/>
        <v>1</v>
      </c>
    </row>
    <row r="127" spans="1:12" ht="13">
      <c r="A127" s="5" t="s">
        <v>289</v>
      </c>
      <c r="B127" s="3">
        <v>551</v>
      </c>
      <c r="C127" s="3" t="s">
        <v>250</v>
      </c>
      <c r="D127" s="5" t="s">
        <v>290</v>
      </c>
      <c r="E127" s="3">
        <v>60</v>
      </c>
      <c r="F127" s="3">
        <v>52</v>
      </c>
      <c r="G127" s="3">
        <v>82</v>
      </c>
      <c r="H127" s="3">
        <v>10</v>
      </c>
      <c r="I127" s="3">
        <v>0</v>
      </c>
      <c r="J127" s="3">
        <v>2.2000000000000002</v>
      </c>
      <c r="K127" s="3">
        <v>6552</v>
      </c>
      <c r="L127" s="1">
        <f t="shared" si="1"/>
        <v>2</v>
      </c>
    </row>
    <row r="128" spans="1:12" ht="13">
      <c r="A128" s="5" t="s">
        <v>291</v>
      </c>
      <c r="B128" s="3">
        <v>519</v>
      </c>
      <c r="C128" s="3" t="s">
        <v>250</v>
      </c>
      <c r="D128" s="5" t="s">
        <v>292</v>
      </c>
      <c r="E128" s="3">
        <v>20</v>
      </c>
      <c r="F128" s="3">
        <v>20</v>
      </c>
      <c r="G128" s="3">
        <v>40</v>
      </c>
      <c r="H128" s="3">
        <v>0</v>
      </c>
      <c r="I128" s="3">
        <v>2</v>
      </c>
      <c r="J128" s="3">
        <v>2.2999999999999998</v>
      </c>
      <c r="K128" s="3">
        <v>6875</v>
      </c>
      <c r="L128" s="1">
        <f t="shared" si="1"/>
        <v>1</v>
      </c>
    </row>
    <row r="129" spans="1:13" ht="13">
      <c r="A129" s="5" t="s">
        <v>293</v>
      </c>
      <c r="B129" s="3">
        <v>521</v>
      </c>
      <c r="C129" s="3" t="s">
        <v>250</v>
      </c>
      <c r="D129" s="5" t="s">
        <v>294</v>
      </c>
      <c r="E129" s="3">
        <v>15</v>
      </c>
      <c r="F129" s="3">
        <v>15</v>
      </c>
      <c r="G129" s="3">
        <f>9.5*6</f>
        <v>57</v>
      </c>
      <c r="H129" s="3">
        <v>0</v>
      </c>
      <c r="I129" s="3">
        <v>2</v>
      </c>
      <c r="J129" s="3">
        <v>2.2999999999999998</v>
      </c>
      <c r="K129" s="3">
        <v>6791</v>
      </c>
      <c r="L129" s="1">
        <f t="shared" si="1"/>
        <v>0</v>
      </c>
    </row>
    <row r="130" spans="1:13" ht="13">
      <c r="A130" s="5" t="s">
        <v>295</v>
      </c>
      <c r="B130" s="3">
        <v>935</v>
      </c>
      <c r="C130" s="3" t="s">
        <v>250</v>
      </c>
      <c r="D130" s="5" t="s">
        <v>296</v>
      </c>
      <c r="E130" s="3">
        <v>25</v>
      </c>
      <c r="F130" s="3">
        <v>52</v>
      </c>
      <c r="G130" s="3">
        <v>42.5</v>
      </c>
      <c r="H130" s="3">
        <v>0</v>
      </c>
      <c r="I130" s="3">
        <v>0</v>
      </c>
      <c r="J130" s="3">
        <v>1.4</v>
      </c>
      <c r="K130" s="3">
        <v>7865</v>
      </c>
      <c r="L130" s="1">
        <f t="shared" ref="L130:L142" si="2">IF(F130&gt;=20,IF(F130&gt;40,2,1),0)</f>
        <v>2</v>
      </c>
    </row>
    <row r="131" spans="1:13" ht="13">
      <c r="A131" s="5" t="s">
        <v>297</v>
      </c>
      <c r="B131" s="3">
        <v>101</v>
      </c>
      <c r="C131" s="3" t="s">
        <v>298</v>
      </c>
      <c r="D131" s="5" t="s">
        <v>299</v>
      </c>
      <c r="E131" s="3">
        <v>15</v>
      </c>
      <c r="F131" s="3">
        <v>29</v>
      </c>
      <c r="G131" s="3">
        <f>12*4+14*2+11</f>
        <v>87</v>
      </c>
      <c r="H131" s="3">
        <f>3*5+10</f>
        <v>25</v>
      </c>
      <c r="I131" s="3">
        <v>2</v>
      </c>
      <c r="J131" s="3">
        <v>1.9</v>
      </c>
      <c r="K131" s="3">
        <v>6151</v>
      </c>
      <c r="L131" s="1">
        <f t="shared" si="2"/>
        <v>1</v>
      </c>
    </row>
    <row r="132" spans="1:13" ht="13">
      <c r="A132" s="5" t="s">
        <v>300</v>
      </c>
      <c r="B132" s="3">
        <v>1207</v>
      </c>
      <c r="C132" s="3" t="s">
        <v>301</v>
      </c>
      <c r="D132" s="5" t="s">
        <v>302</v>
      </c>
      <c r="E132" s="3">
        <f>AVERAGE(45,120)</f>
        <v>82.5</v>
      </c>
      <c r="F132" s="3">
        <v>60</v>
      </c>
      <c r="G132" s="3">
        <f>17*7-4</f>
        <v>115</v>
      </c>
      <c r="H132" s="3">
        <v>49</v>
      </c>
      <c r="I132" s="3">
        <v>0</v>
      </c>
      <c r="J132" s="3">
        <v>4.3</v>
      </c>
      <c r="K132" s="3">
        <v>5524</v>
      </c>
      <c r="L132" s="1">
        <f t="shared" si="2"/>
        <v>2</v>
      </c>
    </row>
    <row r="133" spans="1:13" ht="13">
      <c r="A133" s="5" t="s">
        <v>303</v>
      </c>
      <c r="B133" s="3">
        <v>1635</v>
      </c>
      <c r="C133" s="3" t="s">
        <v>77</v>
      </c>
      <c r="D133" s="5" t="s">
        <v>304</v>
      </c>
      <c r="E133" s="3">
        <f>AVERAGE(45,90)</f>
        <v>67.5</v>
      </c>
      <c r="F133" s="3">
        <v>25</v>
      </c>
      <c r="G133" s="3">
        <f>4+8+8+7+3</f>
        <v>30</v>
      </c>
      <c r="H133" s="3">
        <v>0</v>
      </c>
      <c r="I133" s="3">
        <v>0</v>
      </c>
      <c r="J133" s="3">
        <v>4.3</v>
      </c>
      <c r="K133" s="3">
        <v>5851</v>
      </c>
      <c r="L133" s="1">
        <f t="shared" si="2"/>
        <v>1</v>
      </c>
    </row>
    <row r="134" spans="1:13" ht="13">
      <c r="A134" s="5" t="s">
        <v>305</v>
      </c>
      <c r="B134" s="3">
        <v>114</v>
      </c>
      <c r="C134" s="3" t="s">
        <v>301</v>
      </c>
      <c r="D134" s="5" t="s">
        <v>306</v>
      </c>
      <c r="E134" s="3">
        <v>30</v>
      </c>
      <c r="F134" s="3">
        <v>4</v>
      </c>
      <c r="G134" s="3">
        <f>5+2.5+5+2.5+3+5+2.5+3+2.5+3+2.5</f>
        <v>36.5</v>
      </c>
      <c r="H134" s="3">
        <v>0</v>
      </c>
      <c r="I134" s="3">
        <v>0</v>
      </c>
      <c r="J134" s="3">
        <v>1.1000000000000001</v>
      </c>
      <c r="K134" s="3">
        <v>987</v>
      </c>
      <c r="L134" s="1">
        <f t="shared" si="2"/>
        <v>0</v>
      </c>
    </row>
    <row r="135" spans="1:13" ht="13">
      <c r="A135" s="5" t="s">
        <v>307</v>
      </c>
      <c r="B135" s="3">
        <v>1140</v>
      </c>
      <c r="C135" s="3" t="s">
        <v>250</v>
      </c>
      <c r="D135" s="5" t="s">
        <v>308</v>
      </c>
      <c r="E135" s="3">
        <v>15</v>
      </c>
      <c r="F135" s="3">
        <v>20</v>
      </c>
      <c r="G135" s="3">
        <f>12*5+7</f>
        <v>67</v>
      </c>
      <c r="H135" s="3">
        <v>0</v>
      </c>
      <c r="I135" s="3">
        <v>2</v>
      </c>
      <c r="J135" s="3">
        <v>0.4</v>
      </c>
      <c r="K135" s="3">
        <v>3579</v>
      </c>
      <c r="L135" s="1">
        <f t="shared" si="2"/>
        <v>1</v>
      </c>
    </row>
    <row r="136" spans="1:13" ht="13">
      <c r="A136" s="5" t="s">
        <v>309</v>
      </c>
      <c r="B136" s="3">
        <v>1000</v>
      </c>
      <c r="C136" s="3" t="s">
        <v>310</v>
      </c>
      <c r="D136" s="5" t="s">
        <v>311</v>
      </c>
      <c r="E136" s="3">
        <v>60</v>
      </c>
      <c r="F136" s="3">
        <v>49</v>
      </c>
      <c r="G136" s="3">
        <f>40+4</f>
        <v>44</v>
      </c>
      <c r="H136" s="3">
        <v>0</v>
      </c>
      <c r="I136" s="3">
        <v>0</v>
      </c>
      <c r="J136" s="3">
        <v>0.5</v>
      </c>
      <c r="K136" s="3">
        <v>3882</v>
      </c>
      <c r="L136" s="1">
        <f t="shared" si="2"/>
        <v>2</v>
      </c>
    </row>
    <row r="137" spans="1:13" ht="13">
      <c r="A137" s="5" t="s">
        <v>312</v>
      </c>
      <c r="B137" s="3">
        <v>900</v>
      </c>
      <c r="C137" s="3" t="s">
        <v>310</v>
      </c>
      <c r="D137" s="5" t="s">
        <v>313</v>
      </c>
      <c r="E137" s="3">
        <f>AVERAGE(30,90)</f>
        <v>60</v>
      </c>
      <c r="F137" s="3">
        <v>43</v>
      </c>
      <c r="G137" s="3">
        <f>9+6+8+9</f>
        <v>32</v>
      </c>
      <c r="H137" s="3">
        <v>0</v>
      </c>
      <c r="I137" s="3">
        <v>0</v>
      </c>
      <c r="J137" s="3">
        <v>0.4</v>
      </c>
      <c r="K137" s="3">
        <v>3882</v>
      </c>
      <c r="L137" s="1">
        <f t="shared" si="2"/>
        <v>2</v>
      </c>
    </row>
    <row r="138" spans="1:13" ht="13">
      <c r="A138" s="5" t="s">
        <v>314</v>
      </c>
      <c r="B138" s="3">
        <v>1005</v>
      </c>
      <c r="C138" s="3" t="s">
        <v>315</v>
      </c>
      <c r="D138" s="5" t="s">
        <v>316</v>
      </c>
      <c r="E138" s="3">
        <v>20</v>
      </c>
      <c r="F138" s="3">
        <v>20</v>
      </c>
      <c r="G138" s="3">
        <f>50+9+6</f>
        <v>65</v>
      </c>
      <c r="H138" s="3">
        <v>0</v>
      </c>
      <c r="I138" s="3">
        <v>0</v>
      </c>
      <c r="J138" s="3">
        <v>1.5</v>
      </c>
      <c r="K138" s="3">
        <v>3203</v>
      </c>
      <c r="L138" s="1">
        <f t="shared" si="2"/>
        <v>1</v>
      </c>
    </row>
    <row r="139" spans="1:13" ht="13">
      <c r="A139" s="5" t="s">
        <v>317</v>
      </c>
      <c r="B139" s="3">
        <v>1260</v>
      </c>
      <c r="C139" s="3" t="s">
        <v>315</v>
      </c>
      <c r="D139" s="5" t="s">
        <v>318</v>
      </c>
      <c r="E139" s="3">
        <v>52.5</v>
      </c>
      <c r="F139" s="3">
        <v>21</v>
      </c>
      <c r="G139" s="3">
        <f>8.5*5</f>
        <v>42.5</v>
      </c>
      <c r="H139" s="3">
        <v>0</v>
      </c>
      <c r="I139" s="3">
        <v>0</v>
      </c>
      <c r="J139" s="3">
        <v>5</v>
      </c>
      <c r="K139" s="3">
        <v>3279</v>
      </c>
      <c r="L139" s="1">
        <f t="shared" si="2"/>
        <v>1</v>
      </c>
    </row>
    <row r="140" spans="1:13" ht="13">
      <c r="A140" s="5" t="s">
        <v>319</v>
      </c>
      <c r="B140" s="3">
        <v>619</v>
      </c>
      <c r="C140" s="3" t="s">
        <v>320</v>
      </c>
      <c r="D140" s="5" t="s">
        <v>321</v>
      </c>
      <c r="E140" s="3">
        <v>10</v>
      </c>
      <c r="F140" s="3">
        <v>5</v>
      </c>
      <c r="G140" s="3">
        <f>18*7-3</f>
        <v>123</v>
      </c>
      <c r="H140" s="3">
        <f>11+7*4</f>
        <v>39</v>
      </c>
      <c r="I140" s="3">
        <v>0</v>
      </c>
      <c r="J140" s="3">
        <v>5.7</v>
      </c>
      <c r="K140" s="3">
        <v>3850</v>
      </c>
      <c r="L140" s="1">
        <f t="shared" si="2"/>
        <v>0</v>
      </c>
    </row>
    <row r="141" spans="1:13" ht="13">
      <c r="A141" s="5" t="s">
        <v>322</v>
      </c>
      <c r="B141" s="3">
        <v>124</v>
      </c>
      <c r="C141" s="3" t="s">
        <v>183</v>
      </c>
      <c r="D141" s="5" t="s">
        <v>323</v>
      </c>
      <c r="E141" s="3">
        <v>15</v>
      </c>
      <c r="F141" s="3">
        <v>20</v>
      </c>
      <c r="G141" s="3">
        <f>9.5*6</f>
        <v>57</v>
      </c>
      <c r="H141" s="3">
        <v>0</v>
      </c>
      <c r="I141" s="3">
        <v>0</v>
      </c>
      <c r="J141" s="3">
        <v>5.7</v>
      </c>
      <c r="K141" s="3">
        <v>3280</v>
      </c>
      <c r="L141" s="1">
        <f t="shared" si="2"/>
        <v>1</v>
      </c>
    </row>
    <row r="142" spans="1:13" s="11" customFormat="1" ht="13">
      <c r="A142" s="8" t="s">
        <v>324</v>
      </c>
      <c r="B142" s="7">
        <v>147</v>
      </c>
      <c r="C142" s="7" t="s">
        <v>183</v>
      </c>
      <c r="D142" s="8" t="s">
        <v>325</v>
      </c>
      <c r="E142" s="7">
        <f>AVERAGE(30,3.5*60)</f>
        <v>120</v>
      </c>
      <c r="F142" s="7">
        <v>50</v>
      </c>
      <c r="G142" s="7">
        <v>40</v>
      </c>
      <c r="H142" s="7">
        <v>0</v>
      </c>
      <c r="I142" s="7">
        <v>0</v>
      </c>
      <c r="J142" s="7">
        <v>3.5</v>
      </c>
      <c r="K142" s="7">
        <v>3427</v>
      </c>
      <c r="L142" s="1">
        <f t="shared" si="2"/>
        <v>2</v>
      </c>
      <c r="M142" s="10"/>
    </row>
    <row r="143" spans="1:13" s="4" customFormat="1" ht="15.75" customHeight="1">
      <c r="A143" s="13"/>
      <c r="B143" s="15"/>
      <c r="C143" s="14"/>
      <c r="D143" s="13"/>
      <c r="E143" s="15"/>
      <c r="F143" s="15"/>
      <c r="G143" s="15"/>
      <c r="H143" s="15"/>
      <c r="I143" s="15"/>
      <c r="J143" s="15"/>
      <c r="K143" s="15"/>
      <c r="L143" s="15"/>
    </row>
    <row r="144" spans="1:13" s="4" customFormat="1" ht="15.75" customHeight="1">
      <c r="A144" s="13"/>
      <c r="B144" s="15"/>
      <c r="C144" s="14"/>
      <c r="D144" s="13"/>
      <c r="E144" s="15"/>
      <c r="F144" s="15"/>
      <c r="G144" s="15"/>
      <c r="H144" s="15"/>
      <c r="I144" s="15"/>
      <c r="J144" s="15"/>
      <c r="K144" s="15"/>
      <c r="L144" s="15"/>
    </row>
    <row r="145" spans="1:13" s="4" customFormat="1" ht="15.75" customHeight="1">
      <c r="A145" s="13"/>
      <c r="B145" s="15"/>
      <c r="C145" s="15"/>
      <c r="D145" s="16"/>
      <c r="E145" s="15"/>
      <c r="F145" s="15"/>
      <c r="G145" s="15"/>
      <c r="H145" s="15"/>
      <c r="I145" s="15"/>
      <c r="J145" s="15"/>
      <c r="K145" s="15"/>
      <c r="L145" s="15"/>
    </row>
    <row r="146" spans="1:13" s="15" customFormat="1" ht="15.75" customHeight="1">
      <c r="A146" s="13"/>
      <c r="D146" s="13"/>
      <c r="M146" s="14"/>
    </row>
    <row r="147" spans="1:13" s="15" customFormat="1" ht="15.75" customHeight="1">
      <c r="A147" s="13"/>
      <c r="D147" s="13"/>
      <c r="M147" s="14"/>
    </row>
    <row r="148" spans="1:13" s="15" customFormat="1" ht="15.75" customHeight="1">
      <c r="A148" s="13"/>
      <c r="D148" s="13"/>
      <c r="M148" s="14"/>
    </row>
    <row r="149" spans="1:13" s="15" customFormat="1" ht="15.75" customHeight="1">
      <c r="A149" s="13"/>
      <c r="D149" s="13"/>
      <c r="M149" s="14"/>
    </row>
    <row r="150" spans="1:13" s="15" customFormat="1" ht="15.75" customHeight="1">
      <c r="A150" s="13"/>
      <c r="D150" s="13"/>
      <c r="M150" s="14"/>
    </row>
    <row r="151" spans="1:13" s="15" customFormat="1" ht="15.75" customHeight="1">
      <c r="A151" s="13"/>
      <c r="D151" s="13"/>
      <c r="M151" s="14"/>
    </row>
    <row r="152" spans="1:13" s="15" customFormat="1" ht="15.75" customHeight="1">
      <c r="A152" s="13"/>
      <c r="D152" s="13"/>
      <c r="M152" s="14"/>
    </row>
    <row r="153" spans="1:13" s="15" customFormat="1" ht="15.75" customHeight="1">
      <c r="A153" s="13"/>
      <c r="D153" s="13"/>
      <c r="M153" s="14"/>
    </row>
    <row r="154" spans="1:13" s="15" customFormat="1" ht="15.75" customHeight="1">
      <c r="A154" s="13"/>
      <c r="D154" s="13"/>
      <c r="M154" s="14"/>
    </row>
    <row r="155" spans="1:13" s="15" customFormat="1" ht="15.75" customHeight="1">
      <c r="A155" s="13"/>
      <c r="D155" s="13"/>
      <c r="M155" s="14"/>
    </row>
    <row r="156" spans="1:13" s="15" customFormat="1" ht="15.75" customHeight="1">
      <c r="A156" s="13"/>
      <c r="D156" s="13"/>
      <c r="M156" s="14"/>
    </row>
    <row r="157" spans="1:13" s="15" customFormat="1" ht="15.75" customHeight="1">
      <c r="A157" s="13"/>
      <c r="D157" s="13"/>
      <c r="M157" s="14"/>
    </row>
    <row r="158" spans="1:13" s="15" customFormat="1" ht="15.75" customHeight="1">
      <c r="A158" s="13"/>
      <c r="D158" s="13"/>
      <c r="M158" s="14"/>
    </row>
    <row r="159" spans="1:13" s="15" customFormat="1" ht="15.75" customHeight="1">
      <c r="A159" s="13"/>
      <c r="D159" s="13"/>
      <c r="M159" s="14"/>
    </row>
    <row r="160" spans="1:13" s="15" customFormat="1" ht="15.75" customHeight="1">
      <c r="A160" s="13"/>
      <c r="D160" s="13"/>
      <c r="M160" s="14"/>
    </row>
    <row r="161" spans="1:13" s="15" customFormat="1" ht="15.75" customHeight="1">
      <c r="A161" s="13"/>
      <c r="D161" s="13"/>
      <c r="M161" s="14"/>
    </row>
    <row r="162" spans="1:13" s="15" customFormat="1" ht="15.75" customHeight="1">
      <c r="A162" s="13"/>
      <c r="D162" s="13"/>
      <c r="M162" s="14"/>
    </row>
    <row r="163" spans="1:13" s="15" customFormat="1" ht="15.75" customHeight="1">
      <c r="A163" s="13"/>
      <c r="D163" s="13"/>
      <c r="M163" s="14"/>
    </row>
    <row r="164" spans="1:13" s="15" customFormat="1" ht="15.75" customHeight="1">
      <c r="A164" s="13"/>
      <c r="D164" s="13"/>
      <c r="M164" s="14"/>
    </row>
    <row r="165" spans="1:13" s="15" customFormat="1" ht="15.75" customHeight="1">
      <c r="A165" s="13"/>
      <c r="D165" s="13"/>
      <c r="M165" s="14"/>
    </row>
    <row r="166" spans="1:13" s="15" customFormat="1" ht="15.75" customHeight="1">
      <c r="A166" s="13"/>
      <c r="D166" s="13"/>
      <c r="M166" s="14"/>
    </row>
  </sheetData>
  <conditionalFormatting sqref="D1:E142">
    <cfRule type="cellIs" dxfId="12" priority="4" operator="lessThan">
      <formula>15</formula>
    </cfRule>
  </conditionalFormatting>
  <conditionalFormatting sqref="F1:F142">
    <cfRule type="cellIs" dxfId="11" priority="6" operator="lessThan">
      <formula>20</formula>
    </cfRule>
  </conditionalFormatting>
  <conditionalFormatting sqref="L2:L142">
    <cfRule type="colorScale" priority="23">
      <colorScale>
        <cfvo type="min"/>
        <cfvo type="max"/>
        <color rgb="FFFCFCFF"/>
        <color rgb="FF63BE7B"/>
      </colorScale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S162"/>
  <sheetViews>
    <sheetView topLeftCell="B1" zoomScale="80" zoomScaleNormal="80" zoomScalePageLayoutView="80" workbookViewId="0">
      <pane ySplit="1" topLeftCell="A125" activePane="bottomLeft" state="frozen"/>
      <selection pane="bottomLeft" activeCell="D25" sqref="D25"/>
    </sheetView>
  </sheetViews>
  <sheetFormatPr baseColWidth="10" defaultColWidth="14.5" defaultRowHeight="15.75" customHeight="1" x14ac:dyDescent="0"/>
  <cols>
    <col min="1" max="1" width="10.33203125" hidden="1" customWidth="1"/>
    <col min="2" max="2" width="9.6640625" customWidth="1"/>
    <col min="3" max="3" width="27.6640625" customWidth="1"/>
    <col min="4" max="4" width="47" style="6" customWidth="1"/>
    <col min="5" max="5" width="13" hidden="1" customWidth="1"/>
    <col min="6" max="6" width="9.5" hidden="1" customWidth="1"/>
    <col min="7" max="7" width="7.5" hidden="1" customWidth="1"/>
    <col min="8" max="8" width="18.5" hidden="1" customWidth="1"/>
    <col min="9" max="9" width="11.33203125" hidden="1" customWidth="1"/>
    <col min="10" max="10" width="11.1640625" hidden="1" customWidth="1"/>
    <col min="11" max="11" width="12.5" hidden="1" customWidth="1"/>
    <col min="12" max="12" width="15.1640625" bestFit="1" customWidth="1"/>
    <col min="14" max="14" width="24.33203125" bestFit="1" customWidth="1"/>
    <col min="15" max="15" width="16.5" bestFit="1" customWidth="1"/>
    <col min="19" max="19" width="14.5" style="4"/>
  </cols>
  <sheetData>
    <row r="1" spans="1:19" s="32" customFormat="1" ht="13">
      <c r="A1" s="26" t="s">
        <v>0</v>
      </c>
      <c r="B1" s="27" t="s">
        <v>1</v>
      </c>
      <c r="C1" s="27" t="s">
        <v>2</v>
      </c>
      <c r="D1" s="28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46" t="s">
        <v>11</v>
      </c>
      <c r="M1" s="46" t="s">
        <v>12</v>
      </c>
      <c r="N1" s="46" t="s">
        <v>13</v>
      </c>
      <c r="O1" s="46" t="s">
        <v>14</v>
      </c>
      <c r="P1" s="47" t="s">
        <v>328</v>
      </c>
      <c r="Q1" s="47" t="s">
        <v>329</v>
      </c>
      <c r="R1" s="47" t="s">
        <v>15</v>
      </c>
      <c r="S1" s="31"/>
    </row>
    <row r="2" spans="1:19" ht="13">
      <c r="A2" s="3" t="s">
        <v>16</v>
      </c>
      <c r="B2" s="3">
        <v>9898</v>
      </c>
      <c r="C2" s="3" t="s">
        <v>17</v>
      </c>
      <c r="D2" s="5" t="s">
        <v>18</v>
      </c>
      <c r="E2" s="3">
        <v>40</v>
      </c>
      <c r="F2" s="3">
        <v>70</v>
      </c>
      <c r="G2" s="3">
        <v>99.5</v>
      </c>
      <c r="H2" s="3">
        <v>13</v>
      </c>
      <c r="I2" s="3">
        <v>8</v>
      </c>
      <c r="J2" s="3">
        <v>0</v>
      </c>
      <c r="K2" s="3">
        <v>3033</v>
      </c>
      <c r="L2" s="45">
        <f>IF(F2&gt;=20,IF(F2&gt;40,2,1),0)</f>
        <v>2</v>
      </c>
      <c r="M2" s="2">
        <f t="shared" ref="M2:M33" si="0">IF(E2&gt;45,$D$146,$D$147)</f>
        <v>56800</v>
      </c>
      <c r="N2" s="1">
        <f>SUM(E2+G2+H2+I2-(10*J2)+(K2/100))*O2</f>
        <v>0</v>
      </c>
      <c r="O2" s="45">
        <v>0</v>
      </c>
      <c r="P2" s="45">
        <f t="shared" ref="P2:P33" si="1">IF(M2=$D$146,O2,0)</f>
        <v>0</v>
      </c>
      <c r="Q2" s="45">
        <f t="shared" ref="Q2:Q33" si="2">IF(M2=$D$147,O2,0)</f>
        <v>0</v>
      </c>
      <c r="R2" s="2">
        <f t="shared" ref="R2:R64" si="3">O2*M2</f>
        <v>0</v>
      </c>
    </row>
    <row r="3" spans="1:19" ht="13">
      <c r="A3" s="3" t="s">
        <v>19</v>
      </c>
      <c r="B3" s="48">
        <v>9516</v>
      </c>
      <c r="C3" s="48" t="s">
        <v>17</v>
      </c>
      <c r="D3" s="49" t="s">
        <v>20</v>
      </c>
      <c r="E3" s="3">
        <v>60</v>
      </c>
      <c r="F3" s="3">
        <v>55</v>
      </c>
      <c r="G3" s="3">
        <v>168</v>
      </c>
      <c r="H3" s="3">
        <v>84</v>
      </c>
      <c r="I3" s="3">
        <v>0</v>
      </c>
      <c r="J3" s="3">
        <v>0.2</v>
      </c>
      <c r="K3" s="3">
        <v>3223</v>
      </c>
      <c r="L3" s="45">
        <f t="shared" ref="L3:L65" si="4">IF(F3&gt;=20,IF(F3&gt;40,2,1),0)</f>
        <v>2</v>
      </c>
      <c r="M3" s="2">
        <f t="shared" si="0"/>
        <v>6990</v>
      </c>
      <c r="N3" s="1">
        <f t="shared" ref="N3:N65" si="5">SUM(E3+G3+H3+I3-(10*J3)+(K3/100))*O3</f>
        <v>684.46</v>
      </c>
      <c r="O3" s="45">
        <v>2</v>
      </c>
      <c r="P3" s="45">
        <f t="shared" si="1"/>
        <v>2</v>
      </c>
      <c r="Q3" s="45">
        <f t="shared" si="2"/>
        <v>0</v>
      </c>
      <c r="R3" s="2">
        <f t="shared" si="3"/>
        <v>13980</v>
      </c>
    </row>
    <row r="4" spans="1:19" ht="13">
      <c r="A4" s="3" t="s">
        <v>21</v>
      </c>
      <c r="B4" s="3">
        <v>9404</v>
      </c>
      <c r="C4" s="3" t="s">
        <v>17</v>
      </c>
      <c r="D4" s="5" t="s">
        <v>22</v>
      </c>
      <c r="E4" s="3">
        <v>25</v>
      </c>
      <c r="F4" s="3">
        <v>5</v>
      </c>
      <c r="G4" s="3">
        <v>70</v>
      </c>
      <c r="H4" s="3">
        <v>0</v>
      </c>
      <c r="I4" s="3">
        <v>0</v>
      </c>
      <c r="J4" s="3">
        <v>0.2</v>
      </c>
      <c r="K4" s="3">
        <v>3123</v>
      </c>
      <c r="L4" s="45">
        <f t="shared" si="4"/>
        <v>0</v>
      </c>
      <c r="M4" s="2">
        <f t="shared" si="0"/>
        <v>56800</v>
      </c>
      <c r="N4" s="1">
        <f t="shared" si="5"/>
        <v>0</v>
      </c>
      <c r="O4" s="45">
        <v>0</v>
      </c>
      <c r="P4" s="45">
        <f t="shared" si="1"/>
        <v>0</v>
      </c>
      <c r="Q4" s="45">
        <f t="shared" si="2"/>
        <v>0</v>
      </c>
      <c r="R4" s="2">
        <f t="shared" si="3"/>
        <v>0</v>
      </c>
    </row>
    <row r="5" spans="1:19" ht="13">
      <c r="A5" s="3" t="s">
        <v>24</v>
      </c>
      <c r="B5" s="3">
        <v>9411</v>
      </c>
      <c r="C5" s="3" t="s">
        <v>17</v>
      </c>
      <c r="D5" s="5" t="s">
        <v>25</v>
      </c>
      <c r="E5" s="3">
        <v>10</v>
      </c>
      <c r="F5" s="3">
        <v>2</v>
      </c>
      <c r="G5" s="3">
        <v>131</v>
      </c>
      <c r="H5" s="3">
        <v>57</v>
      </c>
      <c r="I5" s="3">
        <v>0</v>
      </c>
      <c r="J5" s="3">
        <v>0.1</v>
      </c>
      <c r="K5" s="3">
        <v>3295</v>
      </c>
      <c r="L5" s="45">
        <f t="shared" si="4"/>
        <v>0</v>
      </c>
      <c r="M5" s="2">
        <f t="shared" si="0"/>
        <v>56800</v>
      </c>
      <c r="N5" s="1">
        <f t="shared" si="5"/>
        <v>0</v>
      </c>
      <c r="O5" s="45">
        <v>0</v>
      </c>
      <c r="P5" s="45">
        <f t="shared" si="1"/>
        <v>0</v>
      </c>
      <c r="Q5" s="45">
        <f t="shared" si="2"/>
        <v>0</v>
      </c>
      <c r="R5" s="2">
        <f t="shared" si="3"/>
        <v>0</v>
      </c>
    </row>
    <row r="6" spans="1:19" ht="13">
      <c r="A6" s="3" t="s">
        <v>26</v>
      </c>
      <c r="B6" s="3">
        <v>9100</v>
      </c>
      <c r="C6" s="3" t="s">
        <v>17</v>
      </c>
      <c r="D6" s="5" t="s">
        <v>27</v>
      </c>
      <c r="E6" s="3">
        <v>25</v>
      </c>
      <c r="F6" s="3">
        <v>38</v>
      </c>
      <c r="G6" s="3">
        <v>98</v>
      </c>
      <c r="H6" s="3">
        <v>35</v>
      </c>
      <c r="I6" s="3">
        <v>0</v>
      </c>
      <c r="J6" s="3">
        <v>0.5</v>
      </c>
      <c r="K6" s="3">
        <v>3295</v>
      </c>
      <c r="L6" s="45">
        <f t="shared" si="4"/>
        <v>1</v>
      </c>
      <c r="M6" s="2">
        <f t="shared" si="0"/>
        <v>56800</v>
      </c>
      <c r="N6" s="1">
        <f t="shared" si="5"/>
        <v>0</v>
      </c>
      <c r="O6" s="45">
        <v>0</v>
      </c>
      <c r="P6" s="45">
        <f t="shared" si="1"/>
        <v>0</v>
      </c>
      <c r="Q6" s="45">
        <f t="shared" si="2"/>
        <v>0</v>
      </c>
      <c r="R6" s="2">
        <f t="shared" si="3"/>
        <v>0</v>
      </c>
    </row>
    <row r="7" spans="1:19" ht="13">
      <c r="A7" s="3" t="s">
        <v>31</v>
      </c>
      <c r="B7" s="3">
        <v>9155</v>
      </c>
      <c r="C7" s="3" t="s">
        <v>17</v>
      </c>
      <c r="D7" s="5" t="s">
        <v>32</v>
      </c>
      <c r="E7" s="3">
        <v>30</v>
      </c>
      <c r="F7" s="3">
        <v>20</v>
      </c>
      <c r="G7" s="3">
        <v>58</v>
      </c>
      <c r="H7" s="3">
        <v>6</v>
      </c>
      <c r="I7" s="3">
        <v>4</v>
      </c>
      <c r="J7" s="3">
        <v>0.2</v>
      </c>
      <c r="K7" s="3">
        <v>3295</v>
      </c>
      <c r="L7" s="45">
        <f t="shared" si="4"/>
        <v>1</v>
      </c>
      <c r="M7" s="2">
        <f t="shared" si="0"/>
        <v>56800</v>
      </c>
      <c r="N7" s="1">
        <f t="shared" si="5"/>
        <v>0</v>
      </c>
      <c r="O7" s="45">
        <v>0</v>
      </c>
      <c r="P7" s="45">
        <f t="shared" si="1"/>
        <v>0</v>
      </c>
      <c r="Q7" s="45">
        <f t="shared" si="2"/>
        <v>0</v>
      </c>
      <c r="R7" s="2">
        <f t="shared" si="3"/>
        <v>0</v>
      </c>
    </row>
    <row r="8" spans="1:19" ht="13">
      <c r="A8" s="3" t="s">
        <v>33</v>
      </c>
      <c r="B8" s="3">
        <v>9002</v>
      </c>
      <c r="C8" s="3" t="s">
        <v>17</v>
      </c>
      <c r="D8" s="5" t="s">
        <v>34</v>
      </c>
      <c r="E8" s="3">
        <v>15</v>
      </c>
      <c r="F8" s="3">
        <v>64</v>
      </c>
      <c r="G8" s="3">
        <v>168</v>
      </c>
      <c r="H8" s="3">
        <v>84</v>
      </c>
      <c r="I8" s="3">
        <v>0</v>
      </c>
      <c r="J8" s="3">
        <v>0.4</v>
      </c>
      <c r="K8" s="3">
        <v>3195</v>
      </c>
      <c r="L8" s="45">
        <f t="shared" si="4"/>
        <v>2</v>
      </c>
      <c r="M8" s="2">
        <f t="shared" si="0"/>
        <v>56800</v>
      </c>
      <c r="N8" s="1">
        <f t="shared" si="5"/>
        <v>0</v>
      </c>
      <c r="O8" s="45">
        <v>0</v>
      </c>
      <c r="P8" s="45">
        <f t="shared" si="1"/>
        <v>0</v>
      </c>
      <c r="Q8" s="45">
        <f t="shared" si="2"/>
        <v>0</v>
      </c>
      <c r="R8" s="2">
        <f t="shared" si="3"/>
        <v>0</v>
      </c>
    </row>
    <row r="9" spans="1:19" ht="13">
      <c r="A9" s="3" t="s">
        <v>35</v>
      </c>
      <c r="B9" s="3">
        <v>9003</v>
      </c>
      <c r="C9" s="3" t="s">
        <v>17</v>
      </c>
      <c r="D9" s="5" t="s">
        <v>36</v>
      </c>
      <c r="E9" s="3">
        <v>15</v>
      </c>
      <c r="F9" s="3">
        <v>30</v>
      </c>
      <c r="G9" s="3">
        <v>53</v>
      </c>
      <c r="H9" s="3">
        <v>0</v>
      </c>
      <c r="I9" s="3">
        <v>3</v>
      </c>
      <c r="J9" s="3">
        <v>0.2</v>
      </c>
      <c r="K9" s="3">
        <v>3372</v>
      </c>
      <c r="L9" s="45">
        <f t="shared" si="4"/>
        <v>1</v>
      </c>
      <c r="M9" s="2">
        <f t="shared" si="0"/>
        <v>56800</v>
      </c>
      <c r="N9" s="1">
        <f t="shared" si="5"/>
        <v>0</v>
      </c>
      <c r="O9" s="45">
        <v>0</v>
      </c>
      <c r="P9" s="45">
        <f t="shared" si="1"/>
        <v>0</v>
      </c>
      <c r="Q9" s="45">
        <f t="shared" si="2"/>
        <v>0</v>
      </c>
      <c r="R9" s="2">
        <f t="shared" si="3"/>
        <v>0</v>
      </c>
    </row>
    <row r="10" spans="1:19" ht="13">
      <c r="A10" s="3" t="s">
        <v>37</v>
      </c>
      <c r="B10" s="3">
        <v>8929</v>
      </c>
      <c r="C10" s="3" t="s">
        <v>17</v>
      </c>
      <c r="D10" s="5" t="s">
        <v>38</v>
      </c>
      <c r="E10" s="3">
        <v>70</v>
      </c>
      <c r="F10" s="3">
        <v>9</v>
      </c>
      <c r="G10" s="3">
        <v>79</v>
      </c>
      <c r="H10" s="3">
        <v>12</v>
      </c>
      <c r="I10" s="3">
        <v>0</v>
      </c>
      <c r="J10" s="3">
        <v>0.3</v>
      </c>
      <c r="K10" s="3">
        <v>3403</v>
      </c>
      <c r="L10" s="45">
        <f t="shared" si="4"/>
        <v>0</v>
      </c>
      <c r="M10" s="2">
        <f t="shared" si="0"/>
        <v>6990</v>
      </c>
      <c r="N10" s="1">
        <f t="shared" si="5"/>
        <v>0</v>
      </c>
      <c r="O10" s="45">
        <v>0</v>
      </c>
      <c r="P10" s="45">
        <f t="shared" si="1"/>
        <v>0</v>
      </c>
      <c r="Q10" s="45">
        <f t="shared" si="2"/>
        <v>0</v>
      </c>
      <c r="R10" s="2">
        <f t="shared" si="3"/>
        <v>0</v>
      </c>
    </row>
    <row r="11" spans="1:19" ht="13">
      <c r="A11" s="3" t="s">
        <v>39</v>
      </c>
      <c r="B11" s="3">
        <v>8900</v>
      </c>
      <c r="C11" s="3" t="s">
        <v>17</v>
      </c>
      <c r="D11" s="5" t="s">
        <v>40</v>
      </c>
      <c r="E11" s="3">
        <v>52.5</v>
      </c>
      <c r="F11" s="3">
        <v>75</v>
      </c>
      <c r="G11" s="3">
        <v>62</v>
      </c>
      <c r="H11" s="3">
        <v>4</v>
      </c>
      <c r="I11" s="3">
        <v>0</v>
      </c>
      <c r="J11" s="3">
        <v>0.3</v>
      </c>
      <c r="K11" s="3">
        <v>3353</v>
      </c>
      <c r="L11" s="45">
        <f t="shared" si="4"/>
        <v>2</v>
      </c>
      <c r="M11" s="2">
        <f t="shared" si="0"/>
        <v>6990</v>
      </c>
      <c r="N11" s="1">
        <f t="shared" si="5"/>
        <v>0</v>
      </c>
      <c r="O11" s="45">
        <v>0</v>
      </c>
      <c r="P11" s="45">
        <f t="shared" si="1"/>
        <v>0</v>
      </c>
      <c r="Q11" s="45">
        <f t="shared" si="2"/>
        <v>0</v>
      </c>
      <c r="R11" s="2">
        <f t="shared" si="3"/>
        <v>0</v>
      </c>
    </row>
    <row r="12" spans="1:19" ht="13">
      <c r="A12" s="3" t="s">
        <v>41</v>
      </c>
      <c r="B12" s="3">
        <v>8805</v>
      </c>
      <c r="C12" s="3" t="s">
        <v>17</v>
      </c>
      <c r="D12" s="5" t="s">
        <v>42</v>
      </c>
      <c r="E12" s="3">
        <v>15</v>
      </c>
      <c r="F12" s="3">
        <v>50</v>
      </c>
      <c r="G12" s="3">
        <v>46</v>
      </c>
      <c r="H12" s="3">
        <v>0</v>
      </c>
      <c r="I12" s="3">
        <v>0</v>
      </c>
      <c r="J12" s="3">
        <v>0.4</v>
      </c>
      <c r="K12" s="3">
        <v>3618</v>
      </c>
      <c r="L12" s="45">
        <f t="shared" si="4"/>
        <v>2</v>
      </c>
      <c r="M12" s="2">
        <f t="shared" si="0"/>
        <v>56800</v>
      </c>
      <c r="N12" s="1">
        <f t="shared" si="5"/>
        <v>0</v>
      </c>
      <c r="O12" s="45">
        <v>0</v>
      </c>
      <c r="P12" s="45">
        <f t="shared" si="1"/>
        <v>0</v>
      </c>
      <c r="Q12" s="45">
        <f t="shared" si="2"/>
        <v>0</v>
      </c>
      <c r="R12" s="2">
        <f t="shared" si="3"/>
        <v>0</v>
      </c>
    </row>
    <row r="13" spans="1:19" ht="13">
      <c r="A13" s="3" t="s">
        <v>43</v>
      </c>
      <c r="B13" s="3">
        <v>8806</v>
      </c>
      <c r="C13" s="3" t="s">
        <v>17</v>
      </c>
      <c r="D13" s="5" t="s">
        <v>44</v>
      </c>
      <c r="E13" s="3">
        <v>30</v>
      </c>
      <c r="F13" s="3">
        <v>26</v>
      </c>
      <c r="G13" s="3">
        <v>75</v>
      </c>
      <c r="H13" s="3">
        <v>28</v>
      </c>
      <c r="I13" s="3">
        <v>0</v>
      </c>
      <c r="J13" s="3">
        <v>0.4</v>
      </c>
      <c r="K13" s="3">
        <v>3568</v>
      </c>
      <c r="L13" s="45">
        <f t="shared" si="4"/>
        <v>1</v>
      </c>
      <c r="M13" s="2">
        <f t="shared" si="0"/>
        <v>56800</v>
      </c>
      <c r="N13" s="1">
        <f t="shared" si="5"/>
        <v>0</v>
      </c>
      <c r="O13" s="45">
        <v>0</v>
      </c>
      <c r="P13" s="45">
        <f t="shared" si="1"/>
        <v>0</v>
      </c>
      <c r="Q13" s="45">
        <f t="shared" si="2"/>
        <v>0</v>
      </c>
      <c r="R13" s="2">
        <f t="shared" si="3"/>
        <v>0</v>
      </c>
    </row>
    <row r="14" spans="1:19" ht="13">
      <c r="A14" s="3" t="s">
        <v>45</v>
      </c>
      <c r="B14" s="3">
        <v>8703</v>
      </c>
      <c r="C14" s="3" t="s">
        <v>17</v>
      </c>
      <c r="D14" s="5" t="s">
        <v>46</v>
      </c>
      <c r="E14" s="3">
        <v>15</v>
      </c>
      <c r="F14" s="3">
        <v>48</v>
      </c>
      <c r="G14" s="3">
        <v>105</v>
      </c>
      <c r="H14" s="3">
        <v>42</v>
      </c>
      <c r="I14" s="3">
        <v>0</v>
      </c>
      <c r="J14" s="3">
        <v>0.4</v>
      </c>
      <c r="K14" s="3">
        <v>3970</v>
      </c>
      <c r="L14" s="45">
        <f t="shared" si="4"/>
        <v>2</v>
      </c>
      <c r="M14" s="2">
        <f t="shared" si="0"/>
        <v>56800</v>
      </c>
      <c r="N14" s="1">
        <f t="shared" si="5"/>
        <v>0</v>
      </c>
      <c r="O14" s="45">
        <v>0</v>
      </c>
      <c r="P14" s="45">
        <f t="shared" si="1"/>
        <v>0</v>
      </c>
      <c r="Q14" s="45">
        <f t="shared" si="2"/>
        <v>0</v>
      </c>
      <c r="R14" s="2">
        <f t="shared" si="3"/>
        <v>0</v>
      </c>
    </row>
    <row r="15" spans="1:19" ht="13">
      <c r="A15" s="3" t="s">
        <v>47</v>
      </c>
      <c r="B15" s="3">
        <v>8702</v>
      </c>
      <c r="C15" s="3" t="s">
        <v>17</v>
      </c>
      <c r="D15" s="5" t="s">
        <v>48</v>
      </c>
      <c r="E15" s="3">
        <v>45</v>
      </c>
      <c r="F15" s="3">
        <v>21</v>
      </c>
      <c r="G15" s="3">
        <v>84</v>
      </c>
      <c r="H15" s="3">
        <v>7</v>
      </c>
      <c r="I15" s="3">
        <v>0</v>
      </c>
      <c r="J15" s="3">
        <v>0.4</v>
      </c>
      <c r="K15" s="3">
        <v>3880</v>
      </c>
      <c r="L15" s="45">
        <f t="shared" si="4"/>
        <v>1</v>
      </c>
      <c r="M15" s="2">
        <f t="shared" si="0"/>
        <v>56800</v>
      </c>
      <c r="N15" s="1">
        <f t="shared" si="5"/>
        <v>0</v>
      </c>
      <c r="O15" s="45">
        <v>0</v>
      </c>
      <c r="P15" s="45">
        <f t="shared" si="1"/>
        <v>0</v>
      </c>
      <c r="Q15" s="45">
        <f t="shared" si="2"/>
        <v>0</v>
      </c>
      <c r="R15" s="2">
        <f t="shared" si="3"/>
        <v>0</v>
      </c>
    </row>
    <row r="16" spans="1:19" ht="13">
      <c r="A16" s="3" t="s">
        <v>49</v>
      </c>
      <c r="B16" s="3">
        <v>8650</v>
      </c>
      <c r="C16" s="3" t="s">
        <v>17</v>
      </c>
      <c r="D16" s="5" t="s">
        <v>50</v>
      </c>
      <c r="E16" s="3">
        <v>15</v>
      </c>
      <c r="F16" s="3">
        <v>0</v>
      </c>
      <c r="G16" s="3">
        <f>11*7-2</f>
        <v>75</v>
      </c>
      <c r="H16" s="3">
        <v>0</v>
      </c>
      <c r="I16" s="3">
        <v>2</v>
      </c>
      <c r="J16" s="3">
        <v>0.5</v>
      </c>
      <c r="K16" s="3">
        <v>3920</v>
      </c>
      <c r="L16" s="45">
        <f t="shared" si="4"/>
        <v>0</v>
      </c>
      <c r="M16" s="2">
        <f t="shared" si="0"/>
        <v>56800</v>
      </c>
      <c r="N16" s="1">
        <f t="shared" si="5"/>
        <v>0</v>
      </c>
      <c r="O16" s="45">
        <v>0</v>
      </c>
      <c r="P16" s="45">
        <f t="shared" si="1"/>
        <v>0</v>
      </c>
      <c r="Q16" s="45">
        <f t="shared" si="2"/>
        <v>0</v>
      </c>
      <c r="R16" s="2">
        <f t="shared" si="3"/>
        <v>0</v>
      </c>
    </row>
    <row r="17" spans="1:18" ht="13">
      <c r="A17" s="3" t="s">
        <v>52</v>
      </c>
      <c r="B17" s="3">
        <v>8556</v>
      </c>
      <c r="C17" s="3" t="s">
        <v>17</v>
      </c>
      <c r="D17" s="5" t="s">
        <v>53</v>
      </c>
      <c r="E17" s="3">
        <v>45</v>
      </c>
      <c r="F17" s="3">
        <v>26</v>
      </c>
      <c r="G17" s="3">
        <v>49</v>
      </c>
      <c r="H17" s="3">
        <v>0</v>
      </c>
      <c r="I17" s="3">
        <v>0</v>
      </c>
      <c r="J17" s="3">
        <v>0.5</v>
      </c>
      <c r="K17" s="3">
        <v>4645</v>
      </c>
      <c r="L17" s="45">
        <f t="shared" si="4"/>
        <v>1</v>
      </c>
      <c r="M17" s="2">
        <f t="shared" si="0"/>
        <v>56800</v>
      </c>
      <c r="N17" s="1">
        <f t="shared" si="5"/>
        <v>0</v>
      </c>
      <c r="O17" s="45">
        <v>0</v>
      </c>
      <c r="P17" s="45">
        <f t="shared" si="1"/>
        <v>0</v>
      </c>
      <c r="Q17" s="45">
        <f t="shared" si="2"/>
        <v>0</v>
      </c>
      <c r="R17" s="2">
        <f t="shared" si="3"/>
        <v>0</v>
      </c>
    </row>
    <row r="18" spans="1:18" ht="13">
      <c r="A18" s="3" t="s">
        <v>54</v>
      </c>
      <c r="B18" s="3">
        <v>8651</v>
      </c>
      <c r="C18" s="3" t="s">
        <v>17</v>
      </c>
      <c r="D18" s="5" t="s">
        <v>55</v>
      </c>
      <c r="E18" s="3">
        <v>60</v>
      </c>
      <c r="F18" s="3">
        <v>78</v>
      </c>
      <c r="G18" s="3">
        <v>97</v>
      </c>
      <c r="H18" s="3">
        <v>47</v>
      </c>
      <c r="I18" s="3">
        <v>0</v>
      </c>
      <c r="J18" s="3">
        <v>0.5</v>
      </c>
      <c r="K18" s="3">
        <v>4047</v>
      </c>
      <c r="L18" s="45">
        <f t="shared" si="4"/>
        <v>2</v>
      </c>
      <c r="M18" s="2">
        <f t="shared" si="0"/>
        <v>6990</v>
      </c>
      <c r="N18" s="1">
        <f t="shared" si="5"/>
        <v>0</v>
      </c>
      <c r="O18" s="45">
        <v>0</v>
      </c>
      <c r="P18" s="45">
        <f t="shared" si="1"/>
        <v>0</v>
      </c>
      <c r="Q18" s="45">
        <f t="shared" si="2"/>
        <v>0</v>
      </c>
      <c r="R18" s="2">
        <f t="shared" si="3"/>
        <v>0</v>
      </c>
    </row>
    <row r="19" spans="1:18" ht="13">
      <c r="A19" s="3" t="s">
        <v>56</v>
      </c>
      <c r="B19" s="3">
        <v>8609</v>
      </c>
      <c r="C19" s="3" t="s">
        <v>17</v>
      </c>
      <c r="D19" s="5" t="s">
        <v>57</v>
      </c>
      <c r="E19" s="3">
        <v>37.5</v>
      </c>
      <c r="F19" s="3">
        <v>41</v>
      </c>
      <c r="G19" s="3">
        <v>86</v>
      </c>
      <c r="H19" s="3">
        <v>30</v>
      </c>
      <c r="I19" s="3">
        <v>0</v>
      </c>
      <c r="J19" s="3">
        <v>0.5</v>
      </c>
      <c r="K19" s="3">
        <v>4076</v>
      </c>
      <c r="L19" s="45">
        <f t="shared" si="4"/>
        <v>2</v>
      </c>
      <c r="M19" s="2">
        <f t="shared" si="0"/>
        <v>56800</v>
      </c>
      <c r="N19" s="1">
        <f t="shared" si="5"/>
        <v>0</v>
      </c>
      <c r="O19" s="45">
        <v>0</v>
      </c>
      <c r="P19" s="45">
        <f t="shared" si="1"/>
        <v>0</v>
      </c>
      <c r="Q19" s="45">
        <f t="shared" si="2"/>
        <v>0</v>
      </c>
      <c r="R19" s="2">
        <f t="shared" si="3"/>
        <v>0</v>
      </c>
    </row>
    <row r="20" spans="1:18" ht="13">
      <c r="A20" s="3" t="s">
        <v>58</v>
      </c>
      <c r="B20" s="3">
        <v>8405</v>
      </c>
      <c r="C20" s="3" t="s">
        <v>17</v>
      </c>
      <c r="D20" s="5" t="s">
        <v>60</v>
      </c>
      <c r="E20" s="3">
        <v>60</v>
      </c>
      <c r="F20" s="3">
        <v>99</v>
      </c>
      <c r="G20" s="3">
        <v>104</v>
      </c>
      <c r="H20" s="3">
        <v>14</v>
      </c>
      <c r="I20" s="3">
        <v>0</v>
      </c>
      <c r="J20" s="3">
        <v>0.6</v>
      </c>
      <c r="K20" s="3">
        <v>4780</v>
      </c>
      <c r="L20" s="45">
        <f t="shared" si="4"/>
        <v>2</v>
      </c>
      <c r="M20" s="2">
        <f t="shared" si="0"/>
        <v>6990</v>
      </c>
      <c r="N20" s="1">
        <f t="shared" si="5"/>
        <v>0</v>
      </c>
      <c r="O20" s="45">
        <v>0</v>
      </c>
      <c r="P20" s="45">
        <f t="shared" si="1"/>
        <v>0</v>
      </c>
      <c r="Q20" s="45">
        <f t="shared" si="2"/>
        <v>0</v>
      </c>
      <c r="R20" s="2">
        <f t="shared" si="3"/>
        <v>0</v>
      </c>
    </row>
    <row r="21" spans="1:18" ht="13">
      <c r="A21" s="3" t="s">
        <v>61</v>
      </c>
      <c r="B21" s="3">
        <v>209</v>
      </c>
      <c r="C21" s="3" t="s">
        <v>62</v>
      </c>
      <c r="D21" s="5" t="s">
        <v>63</v>
      </c>
      <c r="E21" s="3">
        <v>37.5</v>
      </c>
      <c r="F21" s="3">
        <v>21</v>
      </c>
      <c r="G21" s="3">
        <v>39</v>
      </c>
      <c r="H21" s="3">
        <v>2</v>
      </c>
      <c r="I21" s="3">
        <v>0</v>
      </c>
      <c r="J21" s="3">
        <v>1</v>
      </c>
      <c r="K21" s="3">
        <v>5401</v>
      </c>
      <c r="L21" s="45">
        <f t="shared" si="4"/>
        <v>1</v>
      </c>
      <c r="M21" s="2">
        <f t="shared" si="0"/>
        <v>56800</v>
      </c>
      <c r="N21" s="1">
        <f t="shared" si="5"/>
        <v>0</v>
      </c>
      <c r="O21" s="45">
        <v>0</v>
      </c>
      <c r="P21" s="45">
        <f t="shared" si="1"/>
        <v>0</v>
      </c>
      <c r="Q21" s="45">
        <f t="shared" si="2"/>
        <v>0</v>
      </c>
      <c r="R21" s="2">
        <f t="shared" si="3"/>
        <v>0</v>
      </c>
    </row>
    <row r="22" spans="1:18" ht="13">
      <c r="A22" s="3" t="s">
        <v>64</v>
      </c>
      <c r="B22" s="3">
        <v>202</v>
      </c>
      <c r="C22" s="3" t="s">
        <v>62</v>
      </c>
      <c r="D22" s="5" t="s">
        <v>65</v>
      </c>
      <c r="E22" s="3">
        <v>15</v>
      </c>
      <c r="F22" s="3">
        <v>10</v>
      </c>
      <c r="G22" s="3">
        <f>(1.5+11)*7+2</f>
        <v>89.5</v>
      </c>
      <c r="H22" s="3">
        <f>4*7+2</f>
        <v>30</v>
      </c>
      <c r="I22" s="3">
        <v>2</v>
      </c>
      <c r="J22" s="3">
        <v>1</v>
      </c>
      <c r="K22" s="3">
        <v>5401</v>
      </c>
      <c r="L22" s="45">
        <f t="shared" si="4"/>
        <v>0</v>
      </c>
      <c r="M22" s="2">
        <f t="shared" si="0"/>
        <v>56800</v>
      </c>
      <c r="N22" s="1">
        <f t="shared" si="5"/>
        <v>0</v>
      </c>
      <c r="O22" s="45">
        <v>0</v>
      </c>
      <c r="P22" s="45">
        <f t="shared" si="1"/>
        <v>0</v>
      </c>
      <c r="Q22" s="45">
        <f t="shared" si="2"/>
        <v>0</v>
      </c>
      <c r="R22" s="2">
        <f t="shared" si="3"/>
        <v>0</v>
      </c>
    </row>
    <row r="23" spans="1:18" ht="13">
      <c r="A23" s="3" t="s">
        <v>68</v>
      </c>
      <c r="B23" s="3">
        <v>214</v>
      </c>
      <c r="C23" s="3" t="s">
        <v>62</v>
      </c>
      <c r="D23" s="5" t="s">
        <v>70</v>
      </c>
      <c r="E23" s="3">
        <v>15</v>
      </c>
      <c r="F23" s="3">
        <v>7</v>
      </c>
      <c r="G23" s="3">
        <f>(2+11)*7+2</f>
        <v>93</v>
      </c>
      <c r="H23" s="3">
        <f>4*7+2</f>
        <v>30</v>
      </c>
      <c r="I23" s="3">
        <v>2</v>
      </c>
      <c r="J23" s="3">
        <v>1</v>
      </c>
      <c r="K23" s="3">
        <v>5401</v>
      </c>
      <c r="L23" s="45">
        <f t="shared" si="4"/>
        <v>0</v>
      </c>
      <c r="M23" s="2">
        <f t="shared" si="0"/>
        <v>56800</v>
      </c>
      <c r="N23" s="1">
        <f t="shared" si="5"/>
        <v>0</v>
      </c>
      <c r="O23" s="45">
        <v>0</v>
      </c>
      <c r="P23" s="45">
        <f t="shared" si="1"/>
        <v>0</v>
      </c>
      <c r="Q23" s="45">
        <f t="shared" si="2"/>
        <v>0</v>
      </c>
      <c r="R23" s="2">
        <f t="shared" si="3"/>
        <v>0</v>
      </c>
    </row>
    <row r="24" spans="1:18" ht="13">
      <c r="A24" s="3" t="s">
        <v>71</v>
      </c>
      <c r="B24" s="3">
        <v>7900</v>
      </c>
      <c r="C24" s="3" t="s">
        <v>17</v>
      </c>
      <c r="D24" s="5" t="s">
        <v>73</v>
      </c>
      <c r="E24" s="3">
        <v>37.5</v>
      </c>
      <c r="F24" s="3">
        <v>21</v>
      </c>
      <c r="G24" s="3">
        <v>65</v>
      </c>
      <c r="H24" s="3">
        <v>8</v>
      </c>
      <c r="I24" s="3">
        <v>0</v>
      </c>
      <c r="J24" s="3">
        <v>1</v>
      </c>
      <c r="K24" s="3">
        <v>5401</v>
      </c>
      <c r="L24" s="45">
        <f t="shared" si="4"/>
        <v>1</v>
      </c>
      <c r="M24" s="2">
        <f t="shared" si="0"/>
        <v>56800</v>
      </c>
      <c r="N24" s="1">
        <f t="shared" si="5"/>
        <v>0</v>
      </c>
      <c r="O24" s="45">
        <v>0</v>
      </c>
      <c r="P24" s="45">
        <f t="shared" si="1"/>
        <v>0</v>
      </c>
      <c r="Q24" s="45">
        <f t="shared" si="2"/>
        <v>0</v>
      </c>
      <c r="R24" s="2">
        <f t="shared" si="3"/>
        <v>0</v>
      </c>
    </row>
    <row r="25" spans="1:18" ht="13">
      <c r="A25" s="3" t="s">
        <v>74</v>
      </c>
      <c r="B25" s="3">
        <v>7500</v>
      </c>
      <c r="C25" s="3" t="s">
        <v>17</v>
      </c>
      <c r="D25" s="5" t="s">
        <v>75</v>
      </c>
      <c r="E25" s="3">
        <v>30</v>
      </c>
      <c r="F25" s="3">
        <v>600</v>
      </c>
      <c r="G25" s="3">
        <v>168</v>
      </c>
      <c r="H25" s="3">
        <v>84</v>
      </c>
      <c r="I25" s="3">
        <v>0</v>
      </c>
      <c r="J25" s="3">
        <v>1.2</v>
      </c>
      <c r="K25" s="3">
        <v>6183</v>
      </c>
      <c r="L25" s="45">
        <f t="shared" si="4"/>
        <v>2</v>
      </c>
      <c r="M25" s="2">
        <f t="shared" si="0"/>
        <v>56800</v>
      </c>
      <c r="N25" s="1">
        <f t="shared" si="5"/>
        <v>0</v>
      </c>
      <c r="O25" s="45">
        <v>0</v>
      </c>
      <c r="P25" s="45">
        <f t="shared" si="1"/>
        <v>0</v>
      </c>
      <c r="Q25" s="45">
        <f t="shared" si="2"/>
        <v>0</v>
      </c>
      <c r="R25" s="2">
        <f t="shared" si="3"/>
        <v>0</v>
      </c>
    </row>
    <row r="26" spans="1:18" ht="13">
      <c r="A26" s="3" t="s">
        <v>76</v>
      </c>
      <c r="B26" s="3">
        <v>921</v>
      </c>
      <c r="C26" s="3" t="s">
        <v>77</v>
      </c>
      <c r="D26" s="5" t="s">
        <v>25</v>
      </c>
      <c r="E26" s="3">
        <v>10</v>
      </c>
      <c r="F26" s="3">
        <v>3</v>
      </c>
      <c r="G26" s="3">
        <f>19*7-3</f>
        <v>130</v>
      </c>
      <c r="H26" s="3">
        <f>2*7-2+5*7-1</f>
        <v>46</v>
      </c>
      <c r="I26" s="3">
        <v>0</v>
      </c>
      <c r="J26" s="3">
        <v>1.2</v>
      </c>
      <c r="K26" s="3">
        <v>6616</v>
      </c>
      <c r="L26" s="45">
        <f t="shared" si="4"/>
        <v>0</v>
      </c>
      <c r="M26" s="2">
        <f t="shared" si="0"/>
        <v>56800</v>
      </c>
      <c r="N26" s="1">
        <f t="shared" si="5"/>
        <v>0</v>
      </c>
      <c r="O26" s="45">
        <v>0</v>
      </c>
      <c r="P26" s="45">
        <f t="shared" si="1"/>
        <v>0</v>
      </c>
      <c r="Q26" s="45">
        <f t="shared" si="2"/>
        <v>0</v>
      </c>
      <c r="R26" s="2">
        <f t="shared" si="3"/>
        <v>0</v>
      </c>
    </row>
    <row r="27" spans="1:18" ht="13">
      <c r="A27" s="3" t="s">
        <v>78</v>
      </c>
      <c r="B27" s="3">
        <v>539</v>
      </c>
      <c r="C27" s="3" t="s">
        <v>79</v>
      </c>
      <c r="D27" s="5" t="s">
        <v>80</v>
      </c>
      <c r="E27" s="3">
        <f>(15+90)/2</f>
        <v>52.5</v>
      </c>
      <c r="F27" s="3">
        <v>24</v>
      </c>
      <c r="G27" s="3">
        <v>45</v>
      </c>
      <c r="H27" s="3">
        <v>5</v>
      </c>
      <c r="I27" s="3">
        <v>2</v>
      </c>
      <c r="J27" s="3">
        <v>1.1000000000000001</v>
      </c>
      <c r="K27" s="3">
        <v>6616</v>
      </c>
      <c r="L27" s="45">
        <f t="shared" si="4"/>
        <v>1</v>
      </c>
      <c r="M27" s="2">
        <f t="shared" si="0"/>
        <v>6990</v>
      </c>
      <c r="N27" s="1">
        <f t="shared" si="5"/>
        <v>0</v>
      </c>
      <c r="O27" s="45">
        <v>0</v>
      </c>
      <c r="P27" s="45">
        <f t="shared" si="1"/>
        <v>0</v>
      </c>
      <c r="Q27" s="45">
        <f t="shared" si="2"/>
        <v>0</v>
      </c>
      <c r="R27" s="2">
        <f t="shared" si="3"/>
        <v>0</v>
      </c>
    </row>
    <row r="28" spans="1:18" ht="13">
      <c r="A28" s="25" t="s">
        <v>327</v>
      </c>
      <c r="B28" s="3">
        <v>7411</v>
      </c>
      <c r="C28" s="3" t="s">
        <v>17</v>
      </c>
      <c r="D28" s="5" t="s">
        <v>81</v>
      </c>
      <c r="E28" s="3">
        <f>AVERAGE(20,60)</f>
        <v>40</v>
      </c>
      <c r="F28" s="3">
        <v>20</v>
      </c>
      <c r="G28" s="3">
        <v>46</v>
      </c>
      <c r="H28" s="3">
        <v>0</v>
      </c>
      <c r="I28" s="3">
        <v>2</v>
      </c>
      <c r="J28" s="3">
        <v>1.1000000000000001</v>
      </c>
      <c r="K28" s="3">
        <v>6616</v>
      </c>
      <c r="L28" s="45">
        <f t="shared" si="4"/>
        <v>1</v>
      </c>
      <c r="M28" s="2">
        <f t="shared" si="0"/>
        <v>56800</v>
      </c>
      <c r="N28" s="1">
        <f t="shared" si="5"/>
        <v>0</v>
      </c>
      <c r="O28" s="45">
        <v>0</v>
      </c>
      <c r="P28" s="45">
        <f t="shared" si="1"/>
        <v>0</v>
      </c>
      <c r="Q28" s="45">
        <f t="shared" si="2"/>
        <v>0</v>
      </c>
      <c r="R28" s="2">
        <f t="shared" si="3"/>
        <v>0</v>
      </c>
    </row>
    <row r="29" spans="1:18" ht="13">
      <c r="A29" s="3" t="s">
        <v>82</v>
      </c>
      <c r="B29" s="3">
        <v>7053</v>
      </c>
      <c r="C29" s="3" t="s">
        <v>17</v>
      </c>
      <c r="D29" s="5" t="s">
        <v>83</v>
      </c>
      <c r="E29" s="3">
        <v>20</v>
      </c>
      <c r="F29" s="3">
        <v>0</v>
      </c>
      <c r="G29" s="3">
        <f>8.5*6-1</f>
        <v>50</v>
      </c>
      <c r="H29" s="3">
        <v>0</v>
      </c>
      <c r="I29" s="3">
        <v>0</v>
      </c>
      <c r="J29" s="3">
        <v>1.2</v>
      </c>
      <c r="K29" s="3">
        <v>6616</v>
      </c>
      <c r="L29" s="45">
        <f t="shared" si="4"/>
        <v>0</v>
      </c>
      <c r="M29" s="2">
        <f t="shared" si="0"/>
        <v>56800</v>
      </c>
      <c r="N29" s="1">
        <f t="shared" si="5"/>
        <v>0</v>
      </c>
      <c r="O29" s="45">
        <v>0</v>
      </c>
      <c r="P29" s="45">
        <f t="shared" si="1"/>
        <v>0</v>
      </c>
      <c r="Q29" s="45">
        <f t="shared" si="2"/>
        <v>0</v>
      </c>
      <c r="R29" s="2">
        <f t="shared" si="3"/>
        <v>0</v>
      </c>
    </row>
    <row r="30" spans="1:18" ht="13">
      <c r="A30" s="3" t="s">
        <v>84</v>
      </c>
      <c r="B30" s="3">
        <v>830</v>
      </c>
      <c r="C30" s="3" t="s">
        <v>85</v>
      </c>
      <c r="D30" s="5" t="s">
        <v>86</v>
      </c>
      <c r="E30" s="3">
        <v>10</v>
      </c>
      <c r="F30" s="3">
        <v>23</v>
      </c>
      <c r="G30" s="3">
        <v>126</v>
      </c>
      <c r="H30" s="3">
        <v>42</v>
      </c>
      <c r="I30" s="3">
        <v>0</v>
      </c>
      <c r="J30" s="3">
        <v>1.2</v>
      </c>
      <c r="K30" s="3">
        <v>6616</v>
      </c>
      <c r="L30" s="45">
        <f t="shared" si="4"/>
        <v>1</v>
      </c>
      <c r="M30" s="2">
        <f t="shared" si="0"/>
        <v>56800</v>
      </c>
      <c r="N30" s="1">
        <f t="shared" si="5"/>
        <v>0</v>
      </c>
      <c r="O30" s="45">
        <v>0</v>
      </c>
      <c r="P30" s="45">
        <f t="shared" si="1"/>
        <v>0</v>
      </c>
      <c r="Q30" s="45">
        <f t="shared" si="2"/>
        <v>0</v>
      </c>
      <c r="R30" s="2">
        <f t="shared" si="3"/>
        <v>0</v>
      </c>
    </row>
    <row r="31" spans="1:18" ht="13">
      <c r="A31" s="3" t="s">
        <v>87</v>
      </c>
      <c r="B31" s="3">
        <v>6901</v>
      </c>
      <c r="C31" s="3" t="s">
        <v>17</v>
      </c>
      <c r="D31" s="5" t="s">
        <v>88</v>
      </c>
      <c r="E31" s="3">
        <v>15</v>
      </c>
      <c r="F31" s="3">
        <v>32</v>
      </c>
      <c r="G31" s="3">
        <v>77</v>
      </c>
      <c r="H31" s="3">
        <v>17.5</v>
      </c>
      <c r="I31" s="3">
        <v>0</v>
      </c>
      <c r="J31" s="3">
        <v>1.3</v>
      </c>
      <c r="K31" s="3">
        <v>6744</v>
      </c>
      <c r="L31" s="45">
        <f t="shared" si="4"/>
        <v>1</v>
      </c>
      <c r="M31" s="2">
        <f t="shared" si="0"/>
        <v>56800</v>
      </c>
      <c r="N31" s="1">
        <f t="shared" si="5"/>
        <v>0</v>
      </c>
      <c r="O31" s="45">
        <v>0</v>
      </c>
      <c r="P31" s="45">
        <f t="shared" si="1"/>
        <v>0</v>
      </c>
      <c r="Q31" s="45">
        <f t="shared" si="2"/>
        <v>0</v>
      </c>
      <c r="R31" s="2">
        <f t="shared" si="3"/>
        <v>0</v>
      </c>
    </row>
    <row r="32" spans="1:18" ht="13">
      <c r="A32" s="3" t="s">
        <v>89</v>
      </c>
      <c r="B32" s="3">
        <v>6906</v>
      </c>
      <c r="C32" s="3" t="s">
        <v>17</v>
      </c>
      <c r="D32" s="5" t="s">
        <v>90</v>
      </c>
      <c r="E32" s="3">
        <v>15</v>
      </c>
      <c r="F32" s="3">
        <v>46</v>
      </c>
      <c r="G32" s="3">
        <v>112</v>
      </c>
      <c r="H32" s="3">
        <v>28</v>
      </c>
      <c r="I32" s="3">
        <v>0</v>
      </c>
      <c r="J32" s="3">
        <v>1.2</v>
      </c>
      <c r="K32" s="3">
        <v>6744</v>
      </c>
      <c r="L32" s="45">
        <f t="shared" si="4"/>
        <v>2</v>
      </c>
      <c r="M32" s="2">
        <f t="shared" si="0"/>
        <v>56800</v>
      </c>
      <c r="N32" s="1">
        <f t="shared" si="5"/>
        <v>0</v>
      </c>
      <c r="O32" s="45">
        <v>0</v>
      </c>
      <c r="P32" s="45">
        <f t="shared" si="1"/>
        <v>0</v>
      </c>
      <c r="Q32" s="45">
        <f t="shared" si="2"/>
        <v>0</v>
      </c>
      <c r="R32" s="2">
        <f t="shared" si="3"/>
        <v>0</v>
      </c>
    </row>
    <row r="33" spans="1:18" ht="13">
      <c r="A33" s="3" t="s">
        <v>91</v>
      </c>
      <c r="B33" s="3">
        <v>6700</v>
      </c>
      <c r="C33" s="3" t="s">
        <v>17</v>
      </c>
      <c r="D33" s="5" t="s">
        <v>92</v>
      </c>
      <c r="E33" s="3">
        <v>10</v>
      </c>
      <c r="F33" s="3">
        <v>6</v>
      </c>
      <c r="G33" s="3">
        <f>17*7</f>
        <v>119</v>
      </c>
      <c r="H33" s="3">
        <f>1*7+4*7</f>
        <v>35</v>
      </c>
      <c r="I33" s="3">
        <v>0</v>
      </c>
      <c r="J33" s="3">
        <v>1.3</v>
      </c>
      <c r="K33" s="3">
        <v>6695</v>
      </c>
      <c r="L33" s="45">
        <f t="shared" si="4"/>
        <v>0</v>
      </c>
      <c r="M33" s="2">
        <f t="shared" si="0"/>
        <v>56800</v>
      </c>
      <c r="N33" s="1">
        <f t="shared" si="5"/>
        <v>0</v>
      </c>
      <c r="O33" s="45">
        <v>0</v>
      </c>
      <c r="P33" s="45">
        <f t="shared" si="1"/>
        <v>0</v>
      </c>
      <c r="Q33" s="45">
        <f t="shared" si="2"/>
        <v>0</v>
      </c>
      <c r="R33" s="2">
        <f t="shared" si="3"/>
        <v>0</v>
      </c>
    </row>
    <row r="34" spans="1:18" ht="13">
      <c r="A34" s="3" t="s">
        <v>93</v>
      </c>
      <c r="B34" s="3">
        <v>6658</v>
      </c>
      <c r="C34" s="3" t="s">
        <v>17</v>
      </c>
      <c r="D34" s="5" t="s">
        <v>94</v>
      </c>
      <c r="E34" s="3">
        <v>15</v>
      </c>
      <c r="F34" s="3">
        <v>32</v>
      </c>
      <c r="G34" s="3">
        <v>88</v>
      </c>
      <c r="H34" s="3">
        <v>12</v>
      </c>
      <c r="I34" s="3">
        <v>0</v>
      </c>
      <c r="J34" s="3">
        <v>1.4</v>
      </c>
      <c r="K34" s="3">
        <v>6957</v>
      </c>
      <c r="L34" s="45">
        <f t="shared" si="4"/>
        <v>1</v>
      </c>
      <c r="M34" s="2">
        <f t="shared" ref="M34:M65" si="6">IF(E34&gt;45,$D$146,$D$147)</f>
        <v>56800</v>
      </c>
      <c r="N34" s="1">
        <f t="shared" si="5"/>
        <v>0</v>
      </c>
      <c r="O34" s="45">
        <v>0</v>
      </c>
      <c r="P34" s="45">
        <f t="shared" ref="P34:P65" si="7">IF(M34=$D$146,O34,0)</f>
        <v>0</v>
      </c>
      <c r="Q34" s="45">
        <f t="shared" ref="Q34:Q65" si="8">IF(M34=$D$147,O34,0)</f>
        <v>0</v>
      </c>
      <c r="R34" s="2">
        <f t="shared" si="3"/>
        <v>0</v>
      </c>
    </row>
    <row r="35" spans="1:18" ht="13">
      <c r="A35" s="3" t="s">
        <v>95</v>
      </c>
      <c r="B35" s="3">
        <v>6507</v>
      </c>
      <c r="C35" s="3" t="s">
        <v>17</v>
      </c>
      <c r="D35" s="5" t="s">
        <v>96</v>
      </c>
      <c r="E35" s="3">
        <v>10</v>
      </c>
      <c r="F35" s="3">
        <v>10</v>
      </c>
      <c r="G35" s="3">
        <f>17*7</f>
        <v>119</v>
      </c>
      <c r="H35" s="3">
        <f>7+4*7</f>
        <v>35</v>
      </c>
      <c r="I35" s="3">
        <v>0</v>
      </c>
      <c r="J35" s="3">
        <v>1.4</v>
      </c>
      <c r="K35" s="3">
        <v>6659</v>
      </c>
      <c r="L35" s="45">
        <f t="shared" si="4"/>
        <v>0</v>
      </c>
      <c r="M35" s="2">
        <f t="shared" si="6"/>
        <v>56800</v>
      </c>
      <c r="N35" s="1">
        <f t="shared" si="5"/>
        <v>0</v>
      </c>
      <c r="O35" s="45">
        <v>0</v>
      </c>
      <c r="P35" s="45">
        <f t="shared" si="7"/>
        <v>0</v>
      </c>
      <c r="Q35" s="45">
        <f t="shared" si="8"/>
        <v>0</v>
      </c>
      <c r="R35" s="2">
        <f t="shared" si="3"/>
        <v>0</v>
      </c>
    </row>
    <row r="36" spans="1:18" ht="13">
      <c r="A36" s="3" t="s">
        <v>97</v>
      </c>
      <c r="B36" s="3">
        <v>6506</v>
      </c>
      <c r="C36" s="3" t="s">
        <v>17</v>
      </c>
      <c r="D36" s="5" t="s">
        <v>98</v>
      </c>
      <c r="E36" s="3">
        <v>45</v>
      </c>
      <c r="F36" s="3">
        <v>42</v>
      </c>
      <c r="G36" s="3">
        <v>90</v>
      </c>
      <c r="H36" s="3">
        <v>21</v>
      </c>
      <c r="I36" s="3">
        <v>0</v>
      </c>
      <c r="J36" s="3">
        <v>1.4</v>
      </c>
      <c r="K36" s="3">
        <v>7165</v>
      </c>
      <c r="L36" s="45">
        <f t="shared" si="4"/>
        <v>2</v>
      </c>
      <c r="M36" s="2">
        <f t="shared" si="6"/>
        <v>56800</v>
      </c>
      <c r="N36" s="1">
        <f t="shared" si="5"/>
        <v>0</v>
      </c>
      <c r="O36" s="45">
        <v>0</v>
      </c>
      <c r="P36" s="45">
        <f t="shared" si="7"/>
        <v>0</v>
      </c>
      <c r="Q36" s="45">
        <f t="shared" si="8"/>
        <v>0</v>
      </c>
      <c r="R36" s="2">
        <f t="shared" si="3"/>
        <v>0</v>
      </c>
    </row>
    <row r="37" spans="1:18" ht="13">
      <c r="A37" s="3" t="s">
        <v>99</v>
      </c>
      <c r="B37" s="3">
        <v>6304</v>
      </c>
      <c r="C37" s="3" t="s">
        <v>17</v>
      </c>
      <c r="D37" s="5" t="s">
        <v>100</v>
      </c>
      <c r="E37" s="3">
        <f>AVERAGE(10,45)</f>
        <v>27.5</v>
      </c>
      <c r="F37" s="3">
        <v>36</v>
      </c>
      <c r="G37" s="3">
        <v>61.5</v>
      </c>
      <c r="H37" s="3">
        <v>0</v>
      </c>
      <c r="I37" s="3">
        <v>0</v>
      </c>
      <c r="J37" s="3">
        <v>1.4</v>
      </c>
      <c r="K37" s="3">
        <v>7072</v>
      </c>
      <c r="L37" s="45">
        <f t="shared" si="4"/>
        <v>1</v>
      </c>
      <c r="M37" s="2">
        <f t="shared" si="6"/>
        <v>56800</v>
      </c>
      <c r="N37" s="1">
        <f t="shared" si="5"/>
        <v>0</v>
      </c>
      <c r="O37" s="45">
        <v>0</v>
      </c>
      <c r="P37" s="45">
        <f t="shared" si="7"/>
        <v>0</v>
      </c>
      <c r="Q37" s="45">
        <f t="shared" si="8"/>
        <v>0</v>
      </c>
      <c r="R37" s="2">
        <f t="shared" si="3"/>
        <v>0</v>
      </c>
    </row>
    <row r="38" spans="1:18" ht="13">
      <c r="A38" s="3" t="s">
        <v>101</v>
      </c>
      <c r="B38" s="3">
        <v>6103</v>
      </c>
      <c r="C38" s="3" t="s">
        <v>17</v>
      </c>
      <c r="D38" s="5" t="s">
        <v>102</v>
      </c>
      <c r="E38" s="3">
        <v>60</v>
      </c>
      <c r="F38" s="3">
        <v>5</v>
      </c>
      <c r="G38" s="3">
        <f>8*5+3</f>
        <v>43</v>
      </c>
      <c r="H38" s="3">
        <v>0</v>
      </c>
      <c r="I38" s="3">
        <v>0</v>
      </c>
      <c r="J38" s="3">
        <v>1.4</v>
      </c>
      <c r="K38" s="3">
        <v>7440</v>
      </c>
      <c r="L38" s="45">
        <f t="shared" si="4"/>
        <v>0</v>
      </c>
      <c r="M38" s="2">
        <f t="shared" si="6"/>
        <v>6990</v>
      </c>
      <c r="N38" s="1">
        <f t="shared" si="5"/>
        <v>0</v>
      </c>
      <c r="O38" s="45">
        <v>0</v>
      </c>
      <c r="P38" s="45">
        <f t="shared" si="7"/>
        <v>0</v>
      </c>
      <c r="Q38" s="45">
        <f t="shared" si="8"/>
        <v>0</v>
      </c>
      <c r="R38" s="2">
        <f t="shared" si="3"/>
        <v>0</v>
      </c>
    </row>
    <row r="39" spans="1:18" ht="13">
      <c r="A39" s="3" t="s">
        <v>103</v>
      </c>
      <c r="B39" s="3">
        <v>6052</v>
      </c>
      <c r="C39" s="3" t="s">
        <v>17</v>
      </c>
      <c r="D39" s="5" t="s">
        <v>104</v>
      </c>
      <c r="E39" s="3">
        <v>15</v>
      </c>
      <c r="F39" s="3">
        <v>34</v>
      </c>
      <c r="G39" s="3">
        <v>94</v>
      </c>
      <c r="H39" s="3">
        <v>12</v>
      </c>
      <c r="I39" s="3">
        <v>0</v>
      </c>
      <c r="J39" s="3">
        <v>1.4</v>
      </c>
      <c r="K39" s="3">
        <v>7347</v>
      </c>
      <c r="L39" s="45">
        <f t="shared" si="4"/>
        <v>1</v>
      </c>
      <c r="M39" s="2">
        <f t="shared" si="6"/>
        <v>56800</v>
      </c>
      <c r="N39" s="1">
        <f t="shared" si="5"/>
        <v>0</v>
      </c>
      <c r="O39" s="45">
        <v>0</v>
      </c>
      <c r="P39" s="45">
        <f t="shared" si="7"/>
        <v>0</v>
      </c>
      <c r="Q39" s="45">
        <f t="shared" si="8"/>
        <v>0</v>
      </c>
      <c r="R39" s="2">
        <f t="shared" si="3"/>
        <v>0</v>
      </c>
    </row>
    <row r="40" spans="1:18" ht="13">
      <c r="A40" s="3" t="s">
        <v>105</v>
      </c>
      <c r="B40" s="3">
        <v>5990</v>
      </c>
      <c r="C40" s="3" t="s">
        <v>17</v>
      </c>
      <c r="D40" s="5" t="s">
        <v>106</v>
      </c>
      <c r="E40" s="3">
        <v>20</v>
      </c>
      <c r="F40" s="3">
        <v>588</v>
      </c>
      <c r="G40" s="3">
        <v>119</v>
      </c>
      <c r="H40" s="3">
        <v>28</v>
      </c>
      <c r="I40" s="3">
        <v>10</v>
      </c>
      <c r="J40" s="3">
        <v>1.7</v>
      </c>
      <c r="K40" s="3">
        <v>7249</v>
      </c>
      <c r="L40" s="45">
        <f t="shared" si="4"/>
        <v>2</v>
      </c>
      <c r="M40" s="2">
        <f t="shared" si="6"/>
        <v>56800</v>
      </c>
      <c r="N40" s="1">
        <f t="shared" si="5"/>
        <v>0</v>
      </c>
      <c r="O40" s="45">
        <v>0</v>
      </c>
      <c r="P40" s="45">
        <f t="shared" si="7"/>
        <v>0</v>
      </c>
      <c r="Q40" s="45">
        <f t="shared" si="8"/>
        <v>0</v>
      </c>
      <c r="R40" s="2">
        <f t="shared" si="3"/>
        <v>0</v>
      </c>
    </row>
    <row r="41" spans="1:18" ht="13">
      <c r="A41" s="3" t="s">
        <v>107</v>
      </c>
      <c r="B41" s="3">
        <v>5802</v>
      </c>
      <c r="C41" s="3" t="s">
        <v>17</v>
      </c>
      <c r="D41" s="5" t="s">
        <v>108</v>
      </c>
      <c r="E41" s="3">
        <v>50</v>
      </c>
      <c r="F41" s="3">
        <v>20</v>
      </c>
      <c r="G41" s="3">
        <v>65</v>
      </c>
      <c r="H41" s="3">
        <v>8</v>
      </c>
      <c r="I41" s="3">
        <v>0</v>
      </c>
      <c r="J41" s="3">
        <v>1.7</v>
      </c>
      <c r="K41" s="3">
        <v>6989</v>
      </c>
      <c r="L41" s="45">
        <f t="shared" si="4"/>
        <v>1</v>
      </c>
      <c r="M41" s="2">
        <f t="shared" si="6"/>
        <v>6990</v>
      </c>
      <c r="N41" s="1">
        <f t="shared" si="5"/>
        <v>0</v>
      </c>
      <c r="O41" s="45">
        <v>0</v>
      </c>
      <c r="P41" s="45">
        <f t="shared" si="7"/>
        <v>0</v>
      </c>
      <c r="Q41" s="45">
        <f t="shared" si="8"/>
        <v>0</v>
      </c>
      <c r="R41" s="2">
        <f t="shared" si="3"/>
        <v>0</v>
      </c>
    </row>
    <row r="42" spans="1:18" ht="13">
      <c r="A42" s="3" t="s">
        <v>109</v>
      </c>
      <c r="B42" s="3">
        <v>5760</v>
      </c>
      <c r="C42" s="3" t="s">
        <v>17</v>
      </c>
      <c r="D42" s="5" t="s">
        <v>110</v>
      </c>
      <c r="E42" s="3">
        <v>50</v>
      </c>
      <c r="F42" s="3">
        <v>20</v>
      </c>
      <c r="G42" s="3">
        <v>65</v>
      </c>
      <c r="H42" s="3">
        <v>8</v>
      </c>
      <c r="I42" s="3">
        <v>0</v>
      </c>
      <c r="J42" s="3">
        <v>1.7</v>
      </c>
      <c r="K42" s="3">
        <v>6989</v>
      </c>
      <c r="L42" s="45">
        <f t="shared" si="4"/>
        <v>1</v>
      </c>
      <c r="M42" s="2">
        <f t="shared" si="6"/>
        <v>6990</v>
      </c>
      <c r="N42" s="1">
        <f t="shared" si="5"/>
        <v>0</v>
      </c>
      <c r="O42" s="45">
        <v>0</v>
      </c>
      <c r="P42" s="45">
        <f t="shared" si="7"/>
        <v>0</v>
      </c>
      <c r="Q42" s="45">
        <f t="shared" si="8"/>
        <v>0</v>
      </c>
      <c r="R42" s="2">
        <f t="shared" si="3"/>
        <v>0</v>
      </c>
    </row>
    <row r="43" spans="1:18" ht="13">
      <c r="A43" s="3" t="s">
        <v>111</v>
      </c>
      <c r="B43" s="3">
        <v>5604</v>
      </c>
      <c r="C43" s="3" t="s">
        <v>17</v>
      </c>
      <c r="D43" s="5" t="s">
        <v>112</v>
      </c>
      <c r="E43" s="3">
        <v>30</v>
      </c>
      <c r="F43" s="3">
        <v>20</v>
      </c>
      <c r="G43" s="3">
        <v>50</v>
      </c>
      <c r="H43" s="3">
        <v>0</v>
      </c>
      <c r="I43" s="3">
        <v>0</v>
      </c>
      <c r="J43" s="3">
        <v>1.7</v>
      </c>
      <c r="K43" s="3">
        <v>6259</v>
      </c>
      <c r="L43" s="45">
        <f t="shared" si="4"/>
        <v>1</v>
      </c>
      <c r="M43" s="2">
        <f t="shared" si="6"/>
        <v>56800</v>
      </c>
      <c r="N43" s="1">
        <f t="shared" si="5"/>
        <v>0</v>
      </c>
      <c r="O43" s="45">
        <v>0</v>
      </c>
      <c r="P43" s="45">
        <f t="shared" si="7"/>
        <v>0</v>
      </c>
      <c r="Q43" s="45">
        <f t="shared" si="8"/>
        <v>0</v>
      </c>
      <c r="R43" s="2">
        <f t="shared" si="3"/>
        <v>0</v>
      </c>
    </row>
    <row r="44" spans="1:18" ht="13">
      <c r="A44" s="3" t="s">
        <v>113</v>
      </c>
      <c r="B44" s="3">
        <v>5450</v>
      </c>
      <c r="C44" s="3" t="s">
        <v>17</v>
      </c>
      <c r="D44" s="5" t="s">
        <v>114</v>
      </c>
      <c r="E44" s="3">
        <v>52.5</v>
      </c>
      <c r="F44" s="3">
        <v>20</v>
      </c>
      <c r="G44" s="3">
        <v>61</v>
      </c>
      <c r="H44" s="3">
        <v>4</v>
      </c>
      <c r="I44" s="3">
        <v>0</v>
      </c>
      <c r="J44" s="3">
        <v>2</v>
      </c>
      <c r="K44" s="3">
        <v>6420</v>
      </c>
      <c r="L44" s="45">
        <f t="shared" si="4"/>
        <v>1</v>
      </c>
      <c r="M44" s="2">
        <f t="shared" si="6"/>
        <v>6990</v>
      </c>
      <c r="N44" s="1">
        <f t="shared" si="5"/>
        <v>0</v>
      </c>
      <c r="O44" s="45">
        <v>0</v>
      </c>
      <c r="P44" s="45">
        <f t="shared" si="7"/>
        <v>0</v>
      </c>
      <c r="Q44" s="45">
        <f t="shared" si="8"/>
        <v>0</v>
      </c>
      <c r="R44" s="2">
        <f t="shared" si="3"/>
        <v>0</v>
      </c>
    </row>
    <row r="45" spans="1:18" ht="13">
      <c r="A45" s="3" t="s">
        <v>115</v>
      </c>
      <c r="B45" s="3">
        <v>5408</v>
      </c>
      <c r="C45" s="3" t="s">
        <v>17</v>
      </c>
      <c r="D45" s="5" t="s">
        <v>116</v>
      </c>
      <c r="E45" s="3">
        <v>37.5</v>
      </c>
      <c r="F45" s="3">
        <v>20</v>
      </c>
      <c r="G45" s="3">
        <v>58</v>
      </c>
      <c r="H45" s="3">
        <v>3</v>
      </c>
      <c r="I45" s="3">
        <v>0</v>
      </c>
      <c r="J45" s="3">
        <v>2</v>
      </c>
      <c r="K45" s="3">
        <v>6565</v>
      </c>
      <c r="L45" s="45">
        <f t="shared" si="4"/>
        <v>1</v>
      </c>
      <c r="M45" s="2">
        <f t="shared" si="6"/>
        <v>56800</v>
      </c>
      <c r="N45" s="1">
        <f t="shared" si="5"/>
        <v>0</v>
      </c>
      <c r="O45" s="45">
        <v>0</v>
      </c>
      <c r="P45" s="45">
        <f t="shared" si="7"/>
        <v>0</v>
      </c>
      <c r="Q45" s="45">
        <f t="shared" si="8"/>
        <v>0</v>
      </c>
      <c r="R45" s="2">
        <f t="shared" si="3"/>
        <v>0</v>
      </c>
    </row>
    <row r="46" spans="1:18" ht="13">
      <c r="A46" s="3" t="s">
        <v>117</v>
      </c>
      <c r="B46" s="3">
        <v>5356</v>
      </c>
      <c r="C46" s="3" t="s">
        <v>17</v>
      </c>
      <c r="D46" s="5" t="s">
        <v>118</v>
      </c>
      <c r="E46" s="3">
        <v>15</v>
      </c>
      <c r="F46" s="3">
        <v>20</v>
      </c>
      <c r="G46" s="3">
        <v>81</v>
      </c>
      <c r="H46" s="3">
        <v>1</v>
      </c>
      <c r="I46" s="3">
        <v>0</v>
      </c>
      <c r="J46" s="3">
        <v>2.1</v>
      </c>
      <c r="K46" s="3">
        <v>5979</v>
      </c>
      <c r="L46" s="45">
        <f t="shared" si="4"/>
        <v>1</v>
      </c>
      <c r="M46" s="2">
        <f t="shared" si="6"/>
        <v>56800</v>
      </c>
      <c r="N46" s="1">
        <f t="shared" si="5"/>
        <v>0</v>
      </c>
      <c r="O46" s="45">
        <v>0</v>
      </c>
      <c r="P46" s="45">
        <f t="shared" si="7"/>
        <v>0</v>
      </c>
      <c r="Q46" s="45">
        <f t="shared" si="8"/>
        <v>0</v>
      </c>
      <c r="R46" s="2">
        <f t="shared" si="3"/>
        <v>0</v>
      </c>
    </row>
    <row r="47" spans="1:18" ht="13">
      <c r="A47" s="3" t="s">
        <v>119</v>
      </c>
      <c r="B47" s="3">
        <v>5304</v>
      </c>
      <c r="C47" s="3" t="s">
        <v>17</v>
      </c>
      <c r="D47" s="5" t="s">
        <v>120</v>
      </c>
      <c r="E47" s="3">
        <v>35</v>
      </c>
      <c r="F47" s="3">
        <v>20</v>
      </c>
      <c r="G47" s="3">
        <v>65</v>
      </c>
      <c r="H47" s="3">
        <v>4</v>
      </c>
      <c r="I47" s="3">
        <v>0</v>
      </c>
      <c r="J47" s="3">
        <v>2.1</v>
      </c>
      <c r="K47" s="3">
        <v>7266</v>
      </c>
      <c r="L47" s="45">
        <f t="shared" si="4"/>
        <v>1</v>
      </c>
      <c r="M47" s="2">
        <f t="shared" si="6"/>
        <v>56800</v>
      </c>
      <c r="N47" s="1">
        <f t="shared" si="5"/>
        <v>0</v>
      </c>
      <c r="O47" s="45">
        <v>0</v>
      </c>
      <c r="P47" s="45">
        <f t="shared" si="7"/>
        <v>0</v>
      </c>
      <c r="Q47" s="45">
        <f t="shared" si="8"/>
        <v>0</v>
      </c>
      <c r="R47" s="2">
        <f t="shared" si="3"/>
        <v>0</v>
      </c>
    </row>
    <row r="48" spans="1:18" ht="13">
      <c r="A48" s="3" t="s">
        <v>121</v>
      </c>
      <c r="B48" s="3">
        <v>5252</v>
      </c>
      <c r="C48" s="3" t="s">
        <v>17</v>
      </c>
      <c r="D48" s="5" t="s">
        <v>122</v>
      </c>
      <c r="E48" s="3">
        <v>52.5</v>
      </c>
      <c r="F48" s="3">
        <v>20</v>
      </c>
      <c r="G48" s="3">
        <v>61</v>
      </c>
      <c r="H48" s="3">
        <v>4</v>
      </c>
      <c r="I48" s="3">
        <v>0</v>
      </c>
      <c r="J48" s="3">
        <v>2.1</v>
      </c>
      <c r="K48" s="3">
        <v>7330</v>
      </c>
      <c r="L48" s="45">
        <f t="shared" si="4"/>
        <v>1</v>
      </c>
      <c r="M48" s="2">
        <f t="shared" si="6"/>
        <v>6990</v>
      </c>
      <c r="N48" s="1">
        <f t="shared" si="5"/>
        <v>0</v>
      </c>
      <c r="O48" s="45">
        <v>0</v>
      </c>
      <c r="P48" s="45">
        <f t="shared" si="7"/>
        <v>0</v>
      </c>
      <c r="Q48" s="45">
        <f t="shared" si="8"/>
        <v>0</v>
      </c>
      <c r="R48" s="2">
        <f t="shared" si="3"/>
        <v>0</v>
      </c>
    </row>
    <row r="49" spans="1:18" ht="13">
      <c r="A49" s="3" t="s">
        <v>123</v>
      </c>
      <c r="B49" s="3">
        <v>5200</v>
      </c>
      <c r="C49" s="3" t="s">
        <v>17</v>
      </c>
      <c r="D49" s="5" t="s">
        <v>124</v>
      </c>
      <c r="E49" s="3">
        <v>15</v>
      </c>
      <c r="F49" s="3">
        <v>20</v>
      </c>
      <c r="G49" s="3">
        <v>48</v>
      </c>
      <c r="H49" s="3">
        <v>0</v>
      </c>
      <c r="I49" s="3">
        <v>0</v>
      </c>
      <c r="J49" s="3">
        <v>2.1</v>
      </c>
      <c r="K49" s="3">
        <v>7091</v>
      </c>
      <c r="L49" s="45">
        <f t="shared" si="4"/>
        <v>1</v>
      </c>
      <c r="M49" s="2">
        <f t="shared" si="6"/>
        <v>56800</v>
      </c>
      <c r="N49" s="1">
        <f t="shared" si="5"/>
        <v>0</v>
      </c>
      <c r="O49" s="45">
        <v>0</v>
      </c>
      <c r="P49" s="45">
        <f t="shared" si="7"/>
        <v>0</v>
      </c>
      <c r="Q49" s="45">
        <f t="shared" si="8"/>
        <v>0</v>
      </c>
      <c r="R49" s="2">
        <f t="shared" si="3"/>
        <v>0</v>
      </c>
    </row>
    <row r="50" spans="1:18" ht="13">
      <c r="A50" s="3" t="s">
        <v>125</v>
      </c>
      <c r="B50" s="3">
        <v>4875</v>
      </c>
      <c r="C50" s="3" t="s">
        <v>17</v>
      </c>
      <c r="D50" s="5" t="s">
        <v>126</v>
      </c>
      <c r="E50" s="3">
        <v>15</v>
      </c>
      <c r="F50" s="3">
        <v>14</v>
      </c>
      <c r="G50" s="3">
        <v>168</v>
      </c>
      <c r="H50" s="3">
        <v>84</v>
      </c>
      <c r="I50" s="3">
        <v>2</v>
      </c>
      <c r="J50" s="3">
        <v>4.4000000000000004</v>
      </c>
      <c r="K50" s="3">
        <v>5884</v>
      </c>
      <c r="L50" s="45">
        <f t="shared" si="4"/>
        <v>0</v>
      </c>
      <c r="M50" s="2">
        <f t="shared" si="6"/>
        <v>56800</v>
      </c>
      <c r="N50" s="1">
        <f t="shared" si="5"/>
        <v>0</v>
      </c>
      <c r="O50" s="45">
        <v>0</v>
      </c>
      <c r="P50" s="45">
        <f t="shared" si="7"/>
        <v>0</v>
      </c>
      <c r="Q50" s="45">
        <f t="shared" si="8"/>
        <v>0</v>
      </c>
      <c r="R50" s="2">
        <f t="shared" si="3"/>
        <v>0</v>
      </c>
    </row>
    <row r="51" spans="1:18" ht="13">
      <c r="A51" s="3" t="s">
        <v>127</v>
      </c>
      <c r="B51" s="3">
        <v>4744</v>
      </c>
      <c r="C51" s="3" t="s">
        <v>17</v>
      </c>
      <c r="D51" s="5" t="s">
        <v>128</v>
      </c>
      <c r="E51" s="3">
        <v>37.5</v>
      </c>
      <c r="F51" s="3">
        <v>20</v>
      </c>
      <c r="G51" s="3">
        <v>38</v>
      </c>
      <c r="H51" s="3">
        <v>0</v>
      </c>
      <c r="I51" s="3">
        <v>0</v>
      </c>
      <c r="J51" s="3">
        <v>4.3</v>
      </c>
      <c r="K51" s="3">
        <v>5884</v>
      </c>
      <c r="L51" s="45">
        <f t="shared" si="4"/>
        <v>1</v>
      </c>
      <c r="M51" s="2">
        <f t="shared" si="6"/>
        <v>56800</v>
      </c>
      <c r="N51" s="1">
        <f t="shared" si="5"/>
        <v>0</v>
      </c>
      <c r="O51" s="45">
        <v>0</v>
      </c>
      <c r="P51" s="45">
        <f t="shared" si="7"/>
        <v>0</v>
      </c>
      <c r="Q51" s="45">
        <f t="shared" si="8"/>
        <v>0</v>
      </c>
      <c r="R51" s="2">
        <f t="shared" si="3"/>
        <v>0</v>
      </c>
    </row>
    <row r="52" spans="1:18" ht="13">
      <c r="A52" s="3" t="s">
        <v>129</v>
      </c>
      <c r="B52" s="3">
        <v>109</v>
      </c>
      <c r="C52" s="3" t="s">
        <v>130</v>
      </c>
      <c r="D52" s="5" t="s">
        <v>131</v>
      </c>
      <c r="E52" s="3">
        <v>60</v>
      </c>
      <c r="F52" s="3">
        <v>10</v>
      </c>
      <c r="G52" s="3">
        <v>32</v>
      </c>
      <c r="H52" s="3">
        <v>0</v>
      </c>
      <c r="I52" s="3">
        <v>0</v>
      </c>
      <c r="J52" s="3">
        <v>0.6</v>
      </c>
      <c r="K52" s="3">
        <v>4830</v>
      </c>
      <c r="L52" s="45">
        <f t="shared" si="4"/>
        <v>0</v>
      </c>
      <c r="M52" s="2">
        <f t="shared" si="6"/>
        <v>6990</v>
      </c>
      <c r="N52" s="1">
        <f t="shared" si="5"/>
        <v>0</v>
      </c>
      <c r="O52" s="45">
        <v>0</v>
      </c>
      <c r="P52" s="45">
        <f t="shared" si="7"/>
        <v>0</v>
      </c>
      <c r="Q52" s="45">
        <f t="shared" si="8"/>
        <v>0</v>
      </c>
      <c r="R52" s="2">
        <f t="shared" si="3"/>
        <v>0</v>
      </c>
    </row>
    <row r="53" spans="1:18" ht="13">
      <c r="A53" s="3" t="s">
        <v>132</v>
      </c>
      <c r="B53" s="3">
        <v>2801</v>
      </c>
      <c r="C53" s="3" t="s">
        <v>133</v>
      </c>
      <c r="D53" s="5" t="s">
        <v>134</v>
      </c>
      <c r="E53" s="3">
        <v>15</v>
      </c>
      <c r="F53" s="3">
        <v>51</v>
      </c>
      <c r="G53" s="3">
        <v>113</v>
      </c>
      <c r="H53" s="3">
        <v>18.5</v>
      </c>
      <c r="I53" s="3">
        <v>2</v>
      </c>
      <c r="J53" s="3">
        <v>1.6</v>
      </c>
      <c r="K53" s="3">
        <v>6815</v>
      </c>
      <c r="L53" s="45">
        <f t="shared" si="4"/>
        <v>2</v>
      </c>
      <c r="M53" s="2">
        <f t="shared" si="6"/>
        <v>56800</v>
      </c>
      <c r="N53" s="1">
        <f t="shared" si="5"/>
        <v>0</v>
      </c>
      <c r="O53" s="45">
        <v>0</v>
      </c>
      <c r="P53" s="45">
        <f t="shared" si="7"/>
        <v>0</v>
      </c>
      <c r="Q53" s="45">
        <f t="shared" si="8"/>
        <v>0</v>
      </c>
      <c r="R53" s="2">
        <f t="shared" si="3"/>
        <v>0</v>
      </c>
    </row>
    <row r="54" spans="1:18" ht="13">
      <c r="A54" s="3" t="s">
        <v>135</v>
      </c>
      <c r="B54" s="3">
        <v>2801</v>
      </c>
      <c r="C54" s="3" t="s">
        <v>133</v>
      </c>
      <c r="D54" s="5" t="s">
        <v>136</v>
      </c>
      <c r="E54" s="3">
        <v>32.5</v>
      </c>
      <c r="F54" s="3">
        <v>51</v>
      </c>
      <c r="G54" s="3">
        <v>77</v>
      </c>
      <c r="H54" s="3">
        <v>10</v>
      </c>
      <c r="I54" s="3">
        <v>2</v>
      </c>
      <c r="J54" s="3">
        <v>1.6</v>
      </c>
      <c r="K54" s="3">
        <v>6815</v>
      </c>
      <c r="L54" s="45">
        <f t="shared" si="4"/>
        <v>2</v>
      </c>
      <c r="M54" s="2">
        <f t="shared" si="6"/>
        <v>56800</v>
      </c>
      <c r="N54" s="1">
        <f t="shared" si="5"/>
        <v>0</v>
      </c>
      <c r="O54" s="45">
        <v>0</v>
      </c>
      <c r="P54" s="45">
        <f t="shared" si="7"/>
        <v>0</v>
      </c>
      <c r="Q54" s="45">
        <f t="shared" si="8"/>
        <v>0</v>
      </c>
      <c r="R54" s="2">
        <f t="shared" si="3"/>
        <v>0</v>
      </c>
    </row>
    <row r="55" spans="1:18" ht="13">
      <c r="A55" s="3" t="s">
        <v>137</v>
      </c>
      <c r="B55" s="3">
        <v>2805</v>
      </c>
      <c r="C55" s="3" t="s">
        <v>133</v>
      </c>
      <c r="D55" s="5" t="s">
        <v>138</v>
      </c>
      <c r="E55" s="3">
        <v>15</v>
      </c>
      <c r="F55" s="3">
        <v>59</v>
      </c>
      <c r="G55" s="3">
        <v>119</v>
      </c>
      <c r="H55" s="3">
        <v>28</v>
      </c>
      <c r="I55" s="3">
        <v>0</v>
      </c>
      <c r="J55" s="3">
        <v>1.6</v>
      </c>
      <c r="K55" s="3">
        <v>6943</v>
      </c>
      <c r="L55" s="45">
        <f t="shared" si="4"/>
        <v>2</v>
      </c>
      <c r="M55" s="2">
        <f t="shared" si="6"/>
        <v>56800</v>
      </c>
      <c r="N55" s="1">
        <f t="shared" si="5"/>
        <v>0</v>
      </c>
      <c r="O55" s="45">
        <v>0</v>
      </c>
      <c r="P55" s="45">
        <f t="shared" si="7"/>
        <v>0</v>
      </c>
      <c r="Q55" s="45">
        <f t="shared" si="8"/>
        <v>0</v>
      </c>
      <c r="R55" s="2">
        <f t="shared" si="3"/>
        <v>0</v>
      </c>
    </row>
    <row r="56" spans="1:18" ht="13">
      <c r="A56" s="3" t="s">
        <v>139</v>
      </c>
      <c r="B56" s="3">
        <v>2811</v>
      </c>
      <c r="C56" s="3" t="s">
        <v>133</v>
      </c>
      <c r="D56" s="5" t="s">
        <v>140</v>
      </c>
      <c r="E56" s="3">
        <v>15</v>
      </c>
      <c r="F56" s="3">
        <v>20</v>
      </c>
      <c r="G56" s="3">
        <v>39</v>
      </c>
      <c r="H56" s="3">
        <v>0</v>
      </c>
      <c r="I56" s="3">
        <v>0</v>
      </c>
      <c r="J56" s="3">
        <v>1.7</v>
      </c>
      <c r="K56" s="3">
        <v>6943</v>
      </c>
      <c r="L56" s="45">
        <f t="shared" si="4"/>
        <v>1</v>
      </c>
      <c r="M56" s="2">
        <f t="shared" si="6"/>
        <v>56800</v>
      </c>
      <c r="N56" s="1">
        <f t="shared" si="5"/>
        <v>0</v>
      </c>
      <c r="O56" s="45">
        <v>0</v>
      </c>
      <c r="P56" s="45">
        <f t="shared" si="7"/>
        <v>0</v>
      </c>
      <c r="Q56" s="45">
        <f t="shared" si="8"/>
        <v>0</v>
      </c>
      <c r="R56" s="2">
        <f t="shared" si="3"/>
        <v>0</v>
      </c>
    </row>
    <row r="57" spans="1:18" ht="13">
      <c r="A57" s="3" t="s">
        <v>141</v>
      </c>
      <c r="B57" s="3">
        <v>2800</v>
      </c>
      <c r="C57" s="3" t="s">
        <v>133</v>
      </c>
      <c r="D57" s="5" t="s">
        <v>142</v>
      </c>
      <c r="E57" s="3">
        <v>15</v>
      </c>
      <c r="F57" s="3">
        <v>24</v>
      </c>
      <c r="G57" s="3">
        <v>47</v>
      </c>
      <c r="H57" s="3">
        <v>0</v>
      </c>
      <c r="I57" s="3">
        <v>0</v>
      </c>
      <c r="J57" s="3">
        <v>1.6</v>
      </c>
      <c r="K57" s="3">
        <v>6815</v>
      </c>
      <c r="L57" s="45">
        <f t="shared" si="4"/>
        <v>1</v>
      </c>
      <c r="M57" s="2">
        <f t="shared" si="6"/>
        <v>56800</v>
      </c>
      <c r="N57" s="1">
        <f t="shared" si="5"/>
        <v>0</v>
      </c>
      <c r="O57" s="45">
        <v>0</v>
      </c>
      <c r="P57" s="45">
        <f t="shared" si="7"/>
        <v>0</v>
      </c>
      <c r="Q57" s="45">
        <f t="shared" si="8"/>
        <v>0</v>
      </c>
      <c r="R57" s="2">
        <f t="shared" si="3"/>
        <v>0</v>
      </c>
    </row>
    <row r="58" spans="1:18" ht="13">
      <c r="A58" s="3" t="s">
        <v>143</v>
      </c>
      <c r="B58" s="3">
        <v>2810</v>
      </c>
      <c r="C58" s="3" t="s">
        <v>133</v>
      </c>
      <c r="D58" s="5" t="s">
        <v>144</v>
      </c>
      <c r="E58" s="3">
        <v>37.5</v>
      </c>
      <c r="F58" s="3">
        <v>42</v>
      </c>
      <c r="G58" s="3">
        <v>80</v>
      </c>
      <c r="H58" s="3">
        <v>0</v>
      </c>
      <c r="I58" s="3">
        <v>0</v>
      </c>
      <c r="J58" s="3">
        <v>1.6</v>
      </c>
      <c r="K58" s="3">
        <v>6815</v>
      </c>
      <c r="L58" s="45">
        <f t="shared" si="4"/>
        <v>2</v>
      </c>
      <c r="M58" s="2">
        <f t="shared" si="6"/>
        <v>56800</v>
      </c>
      <c r="N58" s="1">
        <f t="shared" si="5"/>
        <v>0</v>
      </c>
      <c r="O58" s="45">
        <v>0</v>
      </c>
      <c r="P58" s="45">
        <f t="shared" si="7"/>
        <v>0</v>
      </c>
      <c r="Q58" s="45">
        <f t="shared" si="8"/>
        <v>0</v>
      </c>
      <c r="R58" s="2">
        <f t="shared" si="3"/>
        <v>0</v>
      </c>
    </row>
    <row r="59" spans="1:18" ht="13">
      <c r="A59" s="3" t="s">
        <v>145</v>
      </c>
      <c r="B59" s="25">
        <v>427</v>
      </c>
      <c r="C59" s="25" t="s">
        <v>146</v>
      </c>
      <c r="D59" s="44" t="s">
        <v>147</v>
      </c>
      <c r="E59" s="3">
        <v>15</v>
      </c>
      <c r="F59" s="3">
        <v>34</v>
      </c>
      <c r="G59" s="3">
        <v>60</v>
      </c>
      <c r="H59" s="3">
        <v>21</v>
      </c>
      <c r="I59" s="3">
        <v>0</v>
      </c>
      <c r="J59" s="3">
        <v>3</v>
      </c>
      <c r="K59" s="3">
        <v>8126</v>
      </c>
      <c r="L59" s="45">
        <f t="shared" si="4"/>
        <v>1</v>
      </c>
      <c r="M59" s="2">
        <f t="shared" si="6"/>
        <v>56800</v>
      </c>
      <c r="N59" s="1">
        <f t="shared" si="5"/>
        <v>0</v>
      </c>
      <c r="O59" s="45">
        <v>0</v>
      </c>
      <c r="P59" s="45">
        <f t="shared" si="7"/>
        <v>0</v>
      </c>
      <c r="Q59" s="45">
        <f t="shared" si="8"/>
        <v>0</v>
      </c>
      <c r="R59" s="2">
        <f t="shared" si="3"/>
        <v>0</v>
      </c>
    </row>
    <row r="60" spans="1:18" ht="13">
      <c r="A60" s="3" t="s">
        <v>148</v>
      </c>
      <c r="B60" s="25">
        <v>928</v>
      </c>
      <c r="C60" s="25" t="s">
        <v>77</v>
      </c>
      <c r="D60" s="44" t="s">
        <v>149</v>
      </c>
      <c r="E60" s="3">
        <v>45</v>
      </c>
      <c r="F60" s="3">
        <v>20</v>
      </c>
      <c r="G60" s="3">
        <v>46</v>
      </c>
      <c r="H60" s="3">
        <v>0</v>
      </c>
      <c r="I60" s="3">
        <v>0</v>
      </c>
      <c r="J60" s="3">
        <v>1.3</v>
      </c>
      <c r="K60" s="3">
        <v>6533</v>
      </c>
      <c r="L60" s="45">
        <f t="shared" si="4"/>
        <v>1</v>
      </c>
      <c r="M60" s="2">
        <f t="shared" si="6"/>
        <v>56800</v>
      </c>
      <c r="N60" s="1">
        <f t="shared" si="5"/>
        <v>0</v>
      </c>
      <c r="O60" s="45">
        <v>0</v>
      </c>
      <c r="P60" s="45">
        <f t="shared" si="7"/>
        <v>0</v>
      </c>
      <c r="Q60" s="45">
        <f t="shared" si="8"/>
        <v>0</v>
      </c>
      <c r="R60" s="2">
        <f t="shared" si="3"/>
        <v>0</v>
      </c>
    </row>
    <row r="61" spans="1:18" ht="13">
      <c r="A61" s="3" t="s">
        <v>150</v>
      </c>
      <c r="B61" s="25">
        <v>930</v>
      </c>
      <c r="C61" s="25" t="s">
        <v>77</v>
      </c>
      <c r="D61" s="44" t="s">
        <v>151</v>
      </c>
      <c r="E61" s="3">
        <v>20</v>
      </c>
      <c r="F61" s="3">
        <v>4</v>
      </c>
      <c r="G61" s="3">
        <v>45</v>
      </c>
      <c r="H61" s="3">
        <v>0</v>
      </c>
      <c r="I61" s="3">
        <v>0</v>
      </c>
      <c r="J61" s="3">
        <v>1.3</v>
      </c>
      <c r="K61" s="3">
        <v>6533</v>
      </c>
      <c r="L61" s="45">
        <f t="shared" si="4"/>
        <v>0</v>
      </c>
      <c r="M61" s="2">
        <f t="shared" si="6"/>
        <v>56800</v>
      </c>
      <c r="N61" s="1">
        <f t="shared" si="5"/>
        <v>0</v>
      </c>
      <c r="O61" s="45">
        <v>0</v>
      </c>
      <c r="P61" s="45">
        <f t="shared" si="7"/>
        <v>0</v>
      </c>
      <c r="Q61" s="45">
        <f t="shared" si="8"/>
        <v>0</v>
      </c>
      <c r="R61" s="2">
        <f t="shared" si="3"/>
        <v>0</v>
      </c>
    </row>
    <row r="62" spans="1:18" ht="13">
      <c r="A62" s="3" t="s">
        <v>152</v>
      </c>
      <c r="B62" s="25">
        <v>950</v>
      </c>
      <c r="C62" s="25" t="s">
        <v>77</v>
      </c>
      <c r="D62" s="44" t="s">
        <v>153</v>
      </c>
      <c r="E62" s="3">
        <f>AVERAGE(45,120)</f>
        <v>82.5</v>
      </c>
      <c r="F62" s="3">
        <v>25</v>
      </c>
      <c r="G62" s="3">
        <v>105</v>
      </c>
      <c r="H62" s="3">
        <v>49</v>
      </c>
      <c r="I62" s="3">
        <v>0</v>
      </c>
      <c r="J62" s="3">
        <v>1.4</v>
      </c>
      <c r="K62" s="3">
        <v>5911</v>
      </c>
      <c r="L62" s="45">
        <f t="shared" si="4"/>
        <v>1</v>
      </c>
      <c r="M62" s="2">
        <f t="shared" si="6"/>
        <v>6990</v>
      </c>
      <c r="N62" s="1">
        <f t="shared" si="5"/>
        <v>0</v>
      </c>
      <c r="O62" s="45">
        <v>0</v>
      </c>
      <c r="P62" s="45">
        <f t="shared" si="7"/>
        <v>0</v>
      </c>
      <c r="Q62" s="45">
        <f t="shared" si="8"/>
        <v>0</v>
      </c>
      <c r="R62" s="2">
        <f t="shared" si="3"/>
        <v>0</v>
      </c>
    </row>
    <row r="63" spans="1:18" ht="13">
      <c r="A63" s="3" t="s">
        <v>154</v>
      </c>
      <c r="B63" s="25">
        <v>962</v>
      </c>
      <c r="C63" s="25" t="s">
        <v>77</v>
      </c>
      <c r="D63" s="44" t="s">
        <v>155</v>
      </c>
      <c r="E63" s="3">
        <v>15</v>
      </c>
      <c r="F63" s="3">
        <v>0</v>
      </c>
      <c r="G63" s="3">
        <v>168</v>
      </c>
      <c r="H63" s="3">
        <v>84</v>
      </c>
      <c r="I63" s="3">
        <v>0</v>
      </c>
      <c r="J63" s="3">
        <v>1.5</v>
      </c>
      <c r="K63" s="3">
        <v>5615</v>
      </c>
      <c r="L63" s="45">
        <f t="shared" si="4"/>
        <v>0</v>
      </c>
      <c r="M63" s="2">
        <f t="shared" si="6"/>
        <v>56800</v>
      </c>
      <c r="N63" s="1">
        <f t="shared" si="5"/>
        <v>0</v>
      </c>
      <c r="O63" s="45">
        <v>0</v>
      </c>
      <c r="P63" s="45">
        <f t="shared" si="7"/>
        <v>0</v>
      </c>
      <c r="Q63" s="45">
        <f t="shared" si="8"/>
        <v>0</v>
      </c>
      <c r="R63" s="2">
        <f t="shared" si="3"/>
        <v>0</v>
      </c>
    </row>
    <row r="64" spans="1:18" ht="13">
      <c r="A64" s="3" t="s">
        <v>156</v>
      </c>
      <c r="B64" s="25">
        <v>961</v>
      </c>
      <c r="C64" s="25" t="s">
        <v>77</v>
      </c>
      <c r="D64" s="44" t="s">
        <v>157</v>
      </c>
      <c r="E64" s="3">
        <v>120</v>
      </c>
      <c r="F64" s="3">
        <v>50</v>
      </c>
      <c r="G64" s="3">
        <v>37</v>
      </c>
      <c r="H64" s="3">
        <v>2</v>
      </c>
      <c r="I64" s="3">
        <v>0</v>
      </c>
      <c r="J64" s="3">
        <v>1.5</v>
      </c>
      <c r="K64" s="3">
        <v>5962</v>
      </c>
      <c r="L64" s="45">
        <f t="shared" si="4"/>
        <v>2</v>
      </c>
      <c r="M64" s="2">
        <f t="shared" si="6"/>
        <v>6990</v>
      </c>
      <c r="N64" s="1">
        <f t="shared" si="5"/>
        <v>0</v>
      </c>
      <c r="O64" s="45">
        <v>0</v>
      </c>
      <c r="P64" s="45">
        <f t="shared" si="7"/>
        <v>0</v>
      </c>
      <c r="Q64" s="45">
        <f t="shared" si="8"/>
        <v>0</v>
      </c>
      <c r="R64" s="2">
        <f t="shared" si="3"/>
        <v>0</v>
      </c>
    </row>
    <row r="65" spans="1:18" ht="13">
      <c r="A65" s="3" t="s">
        <v>158</v>
      </c>
      <c r="B65" s="3">
        <v>997</v>
      </c>
      <c r="C65" s="3" t="s">
        <v>77</v>
      </c>
      <c r="D65" s="5" t="s">
        <v>159</v>
      </c>
      <c r="E65" s="3">
        <v>37.5</v>
      </c>
      <c r="F65" s="3">
        <v>22</v>
      </c>
      <c r="G65" s="3">
        <v>51</v>
      </c>
      <c r="H65" s="3">
        <v>0</v>
      </c>
      <c r="I65" s="3">
        <v>0</v>
      </c>
      <c r="J65" s="3">
        <v>1.7</v>
      </c>
      <c r="K65" s="3">
        <v>5296</v>
      </c>
      <c r="L65" s="45">
        <f t="shared" si="4"/>
        <v>1</v>
      </c>
      <c r="M65" s="2">
        <f t="shared" si="6"/>
        <v>56800</v>
      </c>
      <c r="N65" s="1">
        <f t="shared" si="5"/>
        <v>0</v>
      </c>
      <c r="O65" s="45">
        <v>0</v>
      </c>
      <c r="P65" s="45">
        <f t="shared" si="7"/>
        <v>0</v>
      </c>
      <c r="Q65" s="45">
        <f t="shared" si="8"/>
        <v>0</v>
      </c>
      <c r="R65" s="2">
        <f t="shared" ref="R65:R128" si="9">O65*M65</f>
        <v>0</v>
      </c>
    </row>
    <row r="66" spans="1:18" ht="13">
      <c r="A66" s="3" t="s">
        <v>160</v>
      </c>
      <c r="B66" s="3">
        <v>988</v>
      </c>
      <c r="C66" s="3" t="s">
        <v>77</v>
      </c>
      <c r="D66" s="5" t="s">
        <v>161</v>
      </c>
      <c r="E66" s="3">
        <f>AVERAGE(90,40)</f>
        <v>65</v>
      </c>
      <c r="F66" s="3">
        <v>30</v>
      </c>
      <c r="G66" s="3">
        <v>34</v>
      </c>
      <c r="H66" s="3">
        <v>19</v>
      </c>
      <c r="I66" s="3">
        <v>0</v>
      </c>
      <c r="J66" s="3">
        <v>1.7</v>
      </c>
      <c r="K66" s="3">
        <v>6401</v>
      </c>
      <c r="L66" s="45">
        <f t="shared" ref="L66:L129" si="10">IF(F66&gt;=20,IF(F66&gt;40,2,1),0)</f>
        <v>1</v>
      </c>
      <c r="M66" s="2">
        <f t="shared" ref="M66:M129" si="11">IF(E66&gt;45,$D$146,$D$147)</f>
        <v>6990</v>
      </c>
      <c r="N66" s="1">
        <f t="shared" ref="N66:N129" si="12">SUM(E66+G66+H66+I66-(10*J66)+(K66/100))*O66</f>
        <v>0</v>
      </c>
      <c r="O66" s="45">
        <v>0</v>
      </c>
      <c r="P66" s="45">
        <f t="shared" ref="P66:P129" si="13">IF(M66=$D$146,O66,0)</f>
        <v>0</v>
      </c>
      <c r="Q66" s="45">
        <f t="shared" ref="Q66:Q129" si="14">IF(M66=$D$147,O66,0)</f>
        <v>0</v>
      </c>
      <c r="R66" s="2">
        <f t="shared" si="9"/>
        <v>0</v>
      </c>
    </row>
    <row r="67" spans="1:18" ht="13">
      <c r="A67" s="3" t="s">
        <v>162</v>
      </c>
      <c r="B67" s="3">
        <v>993</v>
      </c>
      <c r="C67" s="3" t="s">
        <v>77</v>
      </c>
      <c r="D67" s="5" t="s">
        <v>163</v>
      </c>
      <c r="E67" s="3">
        <v>45</v>
      </c>
      <c r="F67" s="3">
        <v>42</v>
      </c>
      <c r="G67" s="3">
        <v>40</v>
      </c>
      <c r="H67" s="3">
        <v>0</v>
      </c>
      <c r="I67" s="3">
        <v>0</v>
      </c>
      <c r="J67" s="3">
        <v>1.7</v>
      </c>
      <c r="K67" s="3">
        <v>6401</v>
      </c>
      <c r="L67" s="45">
        <f t="shared" si="10"/>
        <v>2</v>
      </c>
      <c r="M67" s="2">
        <f t="shared" si="11"/>
        <v>56800</v>
      </c>
      <c r="N67" s="1">
        <f t="shared" si="12"/>
        <v>0</v>
      </c>
      <c r="O67" s="45">
        <v>0</v>
      </c>
      <c r="P67" s="45">
        <f t="shared" si="13"/>
        <v>0</v>
      </c>
      <c r="Q67" s="45">
        <f t="shared" si="14"/>
        <v>0</v>
      </c>
      <c r="R67" s="2">
        <f t="shared" si="9"/>
        <v>0</v>
      </c>
    </row>
    <row r="68" spans="1:18" ht="13">
      <c r="A68" s="3" t="s">
        <v>164</v>
      </c>
      <c r="B68" s="3">
        <v>994</v>
      </c>
      <c r="C68" s="3" t="s">
        <v>77</v>
      </c>
      <c r="D68" s="5" t="s">
        <v>165</v>
      </c>
      <c r="E68" s="3">
        <v>60</v>
      </c>
      <c r="F68" s="3">
        <v>25</v>
      </c>
      <c r="G68" s="3">
        <v>21</v>
      </c>
      <c r="H68" s="3">
        <v>4</v>
      </c>
      <c r="I68" s="3">
        <v>2</v>
      </c>
      <c r="J68" s="3">
        <v>1.7</v>
      </c>
      <c r="K68" s="3">
        <v>6401</v>
      </c>
      <c r="L68" s="45">
        <f t="shared" si="10"/>
        <v>1</v>
      </c>
      <c r="M68" s="2">
        <f t="shared" si="11"/>
        <v>6990</v>
      </c>
      <c r="N68" s="1">
        <f t="shared" si="12"/>
        <v>0</v>
      </c>
      <c r="O68" s="45">
        <v>0</v>
      </c>
      <c r="P68" s="45">
        <f t="shared" si="13"/>
        <v>0</v>
      </c>
      <c r="Q68" s="45">
        <f t="shared" si="14"/>
        <v>0</v>
      </c>
      <c r="R68" s="2">
        <f t="shared" si="9"/>
        <v>0</v>
      </c>
    </row>
    <row r="69" spans="1:18" ht="13">
      <c r="A69" s="3" t="s">
        <v>166</v>
      </c>
      <c r="B69" s="3">
        <v>995</v>
      </c>
      <c r="C69" s="3" t="s">
        <v>77</v>
      </c>
      <c r="D69" s="5" t="s">
        <v>167</v>
      </c>
      <c r="E69" s="3">
        <v>30</v>
      </c>
      <c r="F69" s="3">
        <v>7</v>
      </c>
      <c r="G69" s="3">
        <v>0</v>
      </c>
      <c r="H69" s="3">
        <v>0</v>
      </c>
      <c r="I69" s="3">
        <v>0</v>
      </c>
      <c r="J69" s="3">
        <v>1.7</v>
      </c>
      <c r="K69" s="3">
        <v>5956</v>
      </c>
      <c r="L69" s="45">
        <f t="shared" si="10"/>
        <v>0</v>
      </c>
      <c r="M69" s="2">
        <f t="shared" si="11"/>
        <v>56800</v>
      </c>
      <c r="N69" s="1">
        <f t="shared" si="12"/>
        <v>0</v>
      </c>
      <c r="O69" s="45">
        <v>0</v>
      </c>
      <c r="P69" s="45">
        <f t="shared" si="13"/>
        <v>0</v>
      </c>
      <c r="Q69" s="45">
        <f t="shared" si="14"/>
        <v>0</v>
      </c>
      <c r="R69" s="2">
        <f t="shared" si="9"/>
        <v>0</v>
      </c>
    </row>
    <row r="70" spans="1:18" ht="13">
      <c r="A70" s="3" t="s">
        <v>168</v>
      </c>
      <c r="B70" s="3">
        <v>996</v>
      </c>
      <c r="C70" s="3" t="s">
        <v>77</v>
      </c>
      <c r="D70" s="5" t="s">
        <v>169</v>
      </c>
      <c r="E70" s="3">
        <v>30</v>
      </c>
      <c r="F70" s="3">
        <v>30</v>
      </c>
      <c r="G70" s="3">
        <v>58</v>
      </c>
      <c r="H70" s="3">
        <v>3</v>
      </c>
      <c r="I70" s="3">
        <v>0</v>
      </c>
      <c r="J70" s="3">
        <v>1.7</v>
      </c>
      <c r="K70" s="3">
        <v>6085</v>
      </c>
      <c r="L70" s="45">
        <f t="shared" si="10"/>
        <v>1</v>
      </c>
      <c r="M70" s="2">
        <f t="shared" si="11"/>
        <v>56800</v>
      </c>
      <c r="N70" s="1">
        <f t="shared" si="12"/>
        <v>0</v>
      </c>
      <c r="O70" s="45">
        <v>0</v>
      </c>
      <c r="P70" s="45">
        <f t="shared" si="13"/>
        <v>0</v>
      </c>
      <c r="Q70" s="45">
        <f t="shared" si="14"/>
        <v>0</v>
      </c>
      <c r="R70" s="2">
        <f t="shared" si="9"/>
        <v>0</v>
      </c>
    </row>
    <row r="71" spans="1:18" ht="13">
      <c r="A71" s="3" t="s">
        <v>170</v>
      </c>
      <c r="B71" s="3">
        <v>998</v>
      </c>
      <c r="C71" s="3" t="s">
        <v>77</v>
      </c>
      <c r="D71" s="5" t="s">
        <v>171</v>
      </c>
      <c r="E71" s="3">
        <v>20</v>
      </c>
      <c r="F71" s="3">
        <v>5</v>
      </c>
      <c r="G71" s="3">
        <f>11.5*6+10.5</f>
        <v>79.5</v>
      </c>
      <c r="H71" s="3">
        <v>21</v>
      </c>
      <c r="I71" s="3">
        <v>0</v>
      </c>
      <c r="J71" s="3">
        <v>1.8</v>
      </c>
      <c r="K71" s="3">
        <v>5926</v>
      </c>
      <c r="L71" s="45">
        <f t="shared" si="10"/>
        <v>0</v>
      </c>
      <c r="M71" s="2">
        <f t="shared" si="11"/>
        <v>56800</v>
      </c>
      <c r="N71" s="1">
        <f t="shared" si="12"/>
        <v>0</v>
      </c>
      <c r="O71" s="45">
        <v>0</v>
      </c>
      <c r="P71" s="45">
        <f t="shared" si="13"/>
        <v>0</v>
      </c>
      <c r="Q71" s="45">
        <f t="shared" si="14"/>
        <v>0</v>
      </c>
      <c r="R71" s="2">
        <f t="shared" si="9"/>
        <v>0</v>
      </c>
    </row>
    <row r="72" spans="1:18" ht="13">
      <c r="A72" s="3" t="s">
        <v>172</v>
      </c>
      <c r="B72" s="3">
        <v>1002</v>
      </c>
      <c r="C72" s="3" t="s">
        <v>77</v>
      </c>
      <c r="D72" s="5" t="s">
        <v>173</v>
      </c>
      <c r="E72" s="3">
        <v>45</v>
      </c>
      <c r="F72" s="3">
        <v>12</v>
      </c>
      <c r="G72" s="3">
        <f>(3.5+6)*4</f>
        <v>38</v>
      </c>
      <c r="H72" s="3">
        <v>0</v>
      </c>
      <c r="I72" s="3">
        <v>0</v>
      </c>
      <c r="J72" s="3">
        <v>1.8</v>
      </c>
      <c r="K72" s="3">
        <v>5909</v>
      </c>
      <c r="L72" s="45">
        <f t="shared" si="10"/>
        <v>0</v>
      </c>
      <c r="M72" s="2">
        <f t="shared" si="11"/>
        <v>56800</v>
      </c>
      <c r="N72" s="1">
        <f t="shared" si="12"/>
        <v>0</v>
      </c>
      <c r="O72" s="45">
        <v>0</v>
      </c>
      <c r="P72" s="45">
        <f t="shared" si="13"/>
        <v>0</v>
      </c>
      <c r="Q72" s="45">
        <f t="shared" si="14"/>
        <v>0</v>
      </c>
      <c r="R72" s="2">
        <f t="shared" si="9"/>
        <v>0</v>
      </c>
    </row>
    <row r="73" spans="1:18" ht="13">
      <c r="A73" s="3" t="s">
        <v>174</v>
      </c>
      <c r="B73" s="3">
        <v>1010</v>
      </c>
      <c r="C73" s="3" t="s">
        <v>77</v>
      </c>
      <c r="D73" s="5" t="s">
        <v>175</v>
      </c>
      <c r="E73" s="3">
        <v>20</v>
      </c>
      <c r="F73" s="3">
        <v>10</v>
      </c>
      <c r="G73" s="3">
        <f>9*6+10</f>
        <v>64</v>
      </c>
      <c r="H73" s="3">
        <v>0</v>
      </c>
      <c r="I73" s="3">
        <v>0</v>
      </c>
      <c r="J73" s="3">
        <v>1.8</v>
      </c>
      <c r="K73" s="3">
        <v>5479</v>
      </c>
      <c r="L73" s="45">
        <f t="shared" si="10"/>
        <v>0</v>
      </c>
      <c r="M73" s="2">
        <f t="shared" si="11"/>
        <v>56800</v>
      </c>
      <c r="N73" s="1">
        <f t="shared" si="12"/>
        <v>0</v>
      </c>
      <c r="O73" s="45">
        <v>0</v>
      </c>
      <c r="P73" s="45">
        <f t="shared" si="13"/>
        <v>0</v>
      </c>
      <c r="Q73" s="45">
        <f t="shared" si="14"/>
        <v>0</v>
      </c>
      <c r="R73" s="2">
        <f t="shared" si="9"/>
        <v>0</v>
      </c>
    </row>
    <row r="74" spans="1:18" ht="13">
      <c r="A74" s="3" t="s">
        <v>176</v>
      </c>
      <c r="B74" s="3">
        <v>1014</v>
      </c>
      <c r="C74" s="3" t="s">
        <v>77</v>
      </c>
      <c r="D74" s="5" t="s">
        <v>177</v>
      </c>
      <c r="E74" s="3">
        <v>15</v>
      </c>
      <c r="F74" s="3">
        <v>30</v>
      </c>
      <c r="G74" s="3">
        <v>55</v>
      </c>
      <c r="H74" s="3">
        <v>0</v>
      </c>
      <c r="I74" s="3">
        <v>0</v>
      </c>
      <c r="J74" s="3">
        <v>1.9</v>
      </c>
      <c r="K74" s="3">
        <v>5296</v>
      </c>
      <c r="L74" s="45">
        <f t="shared" si="10"/>
        <v>1</v>
      </c>
      <c r="M74" s="2">
        <f t="shared" si="11"/>
        <v>56800</v>
      </c>
      <c r="N74" s="1">
        <f t="shared" si="12"/>
        <v>0</v>
      </c>
      <c r="O74" s="45">
        <v>0</v>
      </c>
      <c r="P74" s="45">
        <f t="shared" si="13"/>
        <v>0</v>
      </c>
      <c r="Q74" s="45">
        <f t="shared" si="14"/>
        <v>0</v>
      </c>
      <c r="R74" s="2">
        <f t="shared" si="9"/>
        <v>0</v>
      </c>
    </row>
    <row r="75" spans="1:18" ht="13">
      <c r="A75" s="3" t="s">
        <v>178</v>
      </c>
      <c r="B75" s="3">
        <v>1300</v>
      </c>
      <c r="C75" s="3" t="s">
        <v>77</v>
      </c>
      <c r="D75" s="5" t="s">
        <v>179</v>
      </c>
      <c r="E75" s="3">
        <v>15</v>
      </c>
      <c r="F75" s="3">
        <v>60</v>
      </c>
      <c r="G75" s="3">
        <v>112</v>
      </c>
      <c r="H75" s="3">
        <v>53.5</v>
      </c>
      <c r="I75" s="3">
        <v>7</v>
      </c>
      <c r="J75" s="3">
        <v>2.8</v>
      </c>
      <c r="K75" s="3">
        <v>3953</v>
      </c>
      <c r="L75" s="45">
        <f t="shared" si="10"/>
        <v>2</v>
      </c>
      <c r="M75" s="2">
        <f t="shared" si="11"/>
        <v>56800</v>
      </c>
      <c r="N75" s="1">
        <f t="shared" si="12"/>
        <v>0</v>
      </c>
      <c r="O75" s="45">
        <v>0</v>
      </c>
      <c r="P75" s="45">
        <f t="shared" si="13"/>
        <v>0</v>
      </c>
      <c r="Q75" s="45">
        <f t="shared" si="14"/>
        <v>0</v>
      </c>
      <c r="R75" s="2">
        <f t="shared" si="9"/>
        <v>0</v>
      </c>
    </row>
    <row r="76" spans="1:18" ht="13">
      <c r="A76" s="3" t="s">
        <v>180</v>
      </c>
      <c r="B76" s="3">
        <v>1290</v>
      </c>
      <c r="C76" s="3" t="s">
        <v>77</v>
      </c>
      <c r="D76" s="5" t="s">
        <v>181</v>
      </c>
      <c r="E76" s="3">
        <v>40</v>
      </c>
      <c r="F76" s="3">
        <v>10</v>
      </c>
      <c r="G76" s="3">
        <f>11+9+7+6+11+11</f>
        <v>55</v>
      </c>
      <c r="H76" s="3">
        <v>3</v>
      </c>
      <c r="I76" s="3">
        <v>0</v>
      </c>
      <c r="J76" s="3">
        <v>2.8</v>
      </c>
      <c r="K76" s="3">
        <v>3869</v>
      </c>
      <c r="L76" s="45">
        <f t="shared" si="10"/>
        <v>0</v>
      </c>
      <c r="M76" s="2">
        <f t="shared" si="11"/>
        <v>56800</v>
      </c>
      <c r="N76" s="1">
        <f t="shared" si="12"/>
        <v>0</v>
      </c>
      <c r="O76" s="45">
        <v>0</v>
      </c>
      <c r="P76" s="45">
        <f t="shared" si="13"/>
        <v>0</v>
      </c>
      <c r="Q76" s="45">
        <f t="shared" si="14"/>
        <v>0</v>
      </c>
      <c r="R76" s="2">
        <f t="shared" si="9"/>
        <v>0</v>
      </c>
    </row>
    <row r="77" spans="1:18" ht="13">
      <c r="A77" s="25" t="s">
        <v>182</v>
      </c>
      <c r="B77" s="25">
        <v>500</v>
      </c>
      <c r="C77" s="25" t="s">
        <v>183</v>
      </c>
      <c r="D77" s="44" t="s">
        <v>184</v>
      </c>
      <c r="E77" s="3">
        <f>AVERAGE(45,120)</f>
        <v>82.5</v>
      </c>
      <c r="F77" s="3">
        <v>100</v>
      </c>
      <c r="G77" s="3">
        <v>95</v>
      </c>
      <c r="H77" s="3">
        <v>39</v>
      </c>
      <c r="I77" s="3">
        <v>0</v>
      </c>
      <c r="J77" s="3">
        <v>1.7</v>
      </c>
      <c r="K77" s="3">
        <v>3971</v>
      </c>
      <c r="L77" s="45">
        <f t="shared" si="10"/>
        <v>2</v>
      </c>
      <c r="M77" s="2">
        <f t="shared" si="11"/>
        <v>6990</v>
      </c>
      <c r="N77" s="1">
        <f t="shared" si="12"/>
        <v>0</v>
      </c>
      <c r="O77" s="45">
        <v>0</v>
      </c>
      <c r="P77" s="45">
        <f t="shared" si="13"/>
        <v>0</v>
      </c>
      <c r="Q77" s="45">
        <f t="shared" si="14"/>
        <v>0</v>
      </c>
      <c r="R77" s="2">
        <f t="shared" si="9"/>
        <v>0</v>
      </c>
    </row>
    <row r="78" spans="1:18" ht="13">
      <c r="A78" s="3" t="s">
        <v>185</v>
      </c>
      <c r="B78" s="3">
        <v>574</v>
      </c>
      <c r="C78" s="3" t="s">
        <v>183</v>
      </c>
      <c r="D78" s="5" t="s">
        <v>186</v>
      </c>
      <c r="E78" s="3">
        <v>0</v>
      </c>
      <c r="F78" s="3">
        <v>16</v>
      </c>
      <c r="G78" s="3">
        <f>8*5</f>
        <v>40</v>
      </c>
      <c r="H78" s="3">
        <v>0</v>
      </c>
      <c r="I78" s="3">
        <v>0</v>
      </c>
      <c r="J78" s="3">
        <v>1.3</v>
      </c>
      <c r="K78" s="3">
        <v>3970</v>
      </c>
      <c r="L78" s="45">
        <f t="shared" si="10"/>
        <v>0</v>
      </c>
      <c r="M78" s="2">
        <f t="shared" si="11"/>
        <v>56800</v>
      </c>
      <c r="N78" s="1">
        <f t="shared" si="12"/>
        <v>0</v>
      </c>
      <c r="O78" s="45">
        <v>0</v>
      </c>
      <c r="P78" s="45">
        <f t="shared" si="13"/>
        <v>0</v>
      </c>
      <c r="Q78" s="45">
        <f t="shared" si="14"/>
        <v>0</v>
      </c>
      <c r="R78" s="2">
        <f t="shared" si="9"/>
        <v>0</v>
      </c>
    </row>
    <row r="79" spans="1:18" ht="13">
      <c r="A79" s="3" t="s">
        <v>187</v>
      </c>
      <c r="B79" s="3">
        <v>800</v>
      </c>
      <c r="C79" s="3" t="s">
        <v>183</v>
      </c>
      <c r="D79" s="5" t="s">
        <v>188</v>
      </c>
      <c r="E79" s="3">
        <v>15</v>
      </c>
      <c r="F79" s="3">
        <v>20</v>
      </c>
      <c r="G79" s="3">
        <v>43</v>
      </c>
      <c r="H79" s="3">
        <v>0</v>
      </c>
      <c r="I79" s="3">
        <v>0</v>
      </c>
      <c r="J79" s="3">
        <v>0.3</v>
      </c>
      <c r="K79" s="3">
        <v>856</v>
      </c>
      <c r="L79" s="45">
        <f t="shared" si="10"/>
        <v>1</v>
      </c>
      <c r="M79" s="2">
        <f t="shared" si="11"/>
        <v>56800</v>
      </c>
      <c r="N79" s="1">
        <f t="shared" si="12"/>
        <v>0</v>
      </c>
      <c r="O79" s="45">
        <v>0</v>
      </c>
      <c r="P79" s="45">
        <f t="shared" si="13"/>
        <v>0</v>
      </c>
      <c r="Q79" s="45">
        <f t="shared" si="14"/>
        <v>0</v>
      </c>
      <c r="R79" s="2">
        <f t="shared" si="9"/>
        <v>0</v>
      </c>
    </row>
    <row r="80" spans="1:18" ht="13">
      <c r="A80" s="3" t="s">
        <v>189</v>
      </c>
      <c r="B80" s="3">
        <v>630</v>
      </c>
      <c r="C80" s="3" t="s">
        <v>62</v>
      </c>
      <c r="D80" s="5" t="s">
        <v>190</v>
      </c>
      <c r="E80" s="3">
        <v>10</v>
      </c>
      <c r="F80" s="3">
        <v>0</v>
      </c>
      <c r="G80" s="3">
        <f>12*7</f>
        <v>84</v>
      </c>
      <c r="H80" s="3">
        <v>0</v>
      </c>
      <c r="I80" s="3">
        <v>0</v>
      </c>
      <c r="J80" s="3">
        <v>0.3</v>
      </c>
      <c r="K80" s="3">
        <v>858</v>
      </c>
      <c r="L80" s="45">
        <f t="shared" si="10"/>
        <v>0</v>
      </c>
      <c r="M80" s="2">
        <f t="shared" si="11"/>
        <v>56800</v>
      </c>
      <c r="N80" s="1">
        <f t="shared" si="12"/>
        <v>0</v>
      </c>
      <c r="O80" s="45">
        <v>0</v>
      </c>
      <c r="P80" s="45">
        <f t="shared" si="13"/>
        <v>0</v>
      </c>
      <c r="Q80" s="45">
        <f t="shared" si="14"/>
        <v>0</v>
      </c>
      <c r="R80" s="2">
        <f t="shared" si="9"/>
        <v>0</v>
      </c>
    </row>
    <row r="81" spans="1:18" ht="13">
      <c r="A81" s="3" t="s">
        <v>191</v>
      </c>
      <c r="B81" s="3">
        <v>571</v>
      </c>
      <c r="C81" s="3" t="s">
        <v>62</v>
      </c>
      <c r="D81" s="5" t="s">
        <v>192</v>
      </c>
      <c r="E81" s="3">
        <v>75</v>
      </c>
      <c r="F81" s="3">
        <v>40</v>
      </c>
      <c r="G81" s="3">
        <v>84</v>
      </c>
      <c r="H81" s="3">
        <v>0</v>
      </c>
      <c r="I81" s="3">
        <v>0</v>
      </c>
      <c r="J81" s="3">
        <v>0.4</v>
      </c>
      <c r="K81" s="3">
        <v>1639</v>
      </c>
      <c r="L81" s="45">
        <f t="shared" si="10"/>
        <v>1</v>
      </c>
      <c r="M81" s="2">
        <f t="shared" si="11"/>
        <v>6990</v>
      </c>
      <c r="N81" s="1">
        <f t="shared" si="12"/>
        <v>0</v>
      </c>
      <c r="O81" s="45">
        <v>0</v>
      </c>
      <c r="P81" s="45">
        <f t="shared" si="13"/>
        <v>0</v>
      </c>
      <c r="Q81" s="45">
        <f t="shared" si="14"/>
        <v>0</v>
      </c>
      <c r="R81" s="2">
        <f t="shared" si="9"/>
        <v>0</v>
      </c>
    </row>
    <row r="82" spans="1:18" ht="13">
      <c r="A82" s="3" t="s">
        <v>193</v>
      </c>
      <c r="B82" s="3">
        <v>549</v>
      </c>
      <c r="C82" s="3" t="s">
        <v>62</v>
      </c>
      <c r="D82" s="5" t="s">
        <v>194</v>
      </c>
      <c r="E82" s="3">
        <f>AVERAGE(60*2,60*4)</f>
        <v>180</v>
      </c>
      <c r="F82" s="3">
        <v>900</v>
      </c>
      <c r="G82" s="3">
        <v>42</v>
      </c>
      <c r="H82" s="3">
        <v>35</v>
      </c>
      <c r="I82" s="3">
        <v>0</v>
      </c>
      <c r="J82" s="3">
        <v>0.5</v>
      </c>
      <c r="K82" s="3">
        <v>977</v>
      </c>
      <c r="L82" s="45">
        <f t="shared" si="10"/>
        <v>2</v>
      </c>
      <c r="M82" s="2">
        <f t="shared" si="11"/>
        <v>6990</v>
      </c>
      <c r="N82" s="1">
        <f t="shared" si="12"/>
        <v>0</v>
      </c>
      <c r="O82" s="45">
        <v>0</v>
      </c>
      <c r="P82" s="45">
        <f t="shared" si="13"/>
        <v>0</v>
      </c>
      <c r="Q82" s="45">
        <f t="shared" si="14"/>
        <v>0</v>
      </c>
      <c r="R82" s="2">
        <f t="shared" si="9"/>
        <v>0</v>
      </c>
    </row>
    <row r="83" spans="1:18" ht="13">
      <c r="A83" s="3" t="s">
        <v>195</v>
      </c>
      <c r="B83" s="3">
        <v>530</v>
      </c>
      <c r="C83" s="3" t="s">
        <v>62</v>
      </c>
      <c r="D83" s="5" t="s">
        <v>196</v>
      </c>
      <c r="E83" s="3">
        <v>60</v>
      </c>
      <c r="F83" s="3">
        <v>20</v>
      </c>
      <c r="G83" s="3">
        <v>9</v>
      </c>
      <c r="H83" s="3">
        <v>0</v>
      </c>
      <c r="I83" s="3">
        <v>3</v>
      </c>
      <c r="J83" s="3">
        <v>0.5</v>
      </c>
      <c r="K83" s="3">
        <v>982</v>
      </c>
      <c r="L83" s="45">
        <f t="shared" si="10"/>
        <v>1</v>
      </c>
      <c r="M83" s="2">
        <f t="shared" si="11"/>
        <v>6990</v>
      </c>
      <c r="N83" s="1">
        <f t="shared" si="12"/>
        <v>0</v>
      </c>
      <c r="O83" s="45">
        <v>0</v>
      </c>
      <c r="P83" s="45">
        <f t="shared" si="13"/>
        <v>0</v>
      </c>
      <c r="Q83" s="45">
        <f t="shared" si="14"/>
        <v>0</v>
      </c>
      <c r="R83" s="2">
        <f t="shared" si="9"/>
        <v>0</v>
      </c>
    </row>
    <row r="84" spans="1:18" ht="13">
      <c r="A84" s="3" t="s">
        <v>197</v>
      </c>
      <c r="B84" s="3">
        <v>418</v>
      </c>
      <c r="C84" s="3" t="s">
        <v>62</v>
      </c>
      <c r="D84" s="5" t="s">
        <v>198</v>
      </c>
      <c r="E84" s="3">
        <f>AVERAGE(45,120)</f>
        <v>82.5</v>
      </c>
      <c r="F84" s="3">
        <v>20</v>
      </c>
      <c r="G84" s="3">
        <v>117</v>
      </c>
      <c r="H84" s="3">
        <v>49</v>
      </c>
      <c r="I84" s="3">
        <v>0</v>
      </c>
      <c r="J84" s="3">
        <v>0.8</v>
      </c>
      <c r="K84" s="3">
        <v>2383</v>
      </c>
      <c r="L84" s="45">
        <f t="shared" si="10"/>
        <v>1</v>
      </c>
      <c r="M84" s="2">
        <f t="shared" si="11"/>
        <v>6990</v>
      </c>
      <c r="N84" s="1">
        <f t="shared" si="12"/>
        <v>0</v>
      </c>
      <c r="O84" s="45">
        <v>0</v>
      </c>
      <c r="P84" s="45">
        <f t="shared" si="13"/>
        <v>0</v>
      </c>
      <c r="Q84" s="45">
        <f t="shared" si="14"/>
        <v>0</v>
      </c>
      <c r="R84" s="2">
        <f t="shared" si="9"/>
        <v>0</v>
      </c>
    </row>
    <row r="85" spans="1:18" ht="13">
      <c r="A85" s="3" t="s">
        <v>199</v>
      </c>
      <c r="B85" s="3">
        <v>273</v>
      </c>
      <c r="C85" s="3" t="s">
        <v>62</v>
      </c>
      <c r="D85" s="5" t="s">
        <v>200</v>
      </c>
      <c r="E85" s="3">
        <v>20</v>
      </c>
      <c r="F85" s="3">
        <v>10</v>
      </c>
      <c r="G85" s="3">
        <f>9*5</f>
        <v>45</v>
      </c>
      <c r="H85" s="3">
        <v>0</v>
      </c>
      <c r="I85" s="3">
        <v>2</v>
      </c>
      <c r="J85" s="3">
        <v>1.3</v>
      </c>
      <c r="K85" s="3">
        <v>4725</v>
      </c>
      <c r="L85" s="45">
        <f t="shared" si="10"/>
        <v>0</v>
      </c>
      <c r="M85" s="2">
        <f t="shared" si="11"/>
        <v>56800</v>
      </c>
      <c r="N85" s="1">
        <f t="shared" si="12"/>
        <v>0</v>
      </c>
      <c r="O85" s="45">
        <v>0</v>
      </c>
      <c r="P85" s="45">
        <f t="shared" si="13"/>
        <v>0</v>
      </c>
      <c r="Q85" s="45">
        <f t="shared" si="14"/>
        <v>0</v>
      </c>
      <c r="R85" s="2">
        <f t="shared" si="9"/>
        <v>0</v>
      </c>
    </row>
    <row r="86" spans="1:18" ht="13">
      <c r="A86" s="3" t="s">
        <v>201</v>
      </c>
      <c r="B86" s="3">
        <v>261</v>
      </c>
      <c r="C86" s="3" t="s">
        <v>62</v>
      </c>
      <c r="D86" s="5" t="s">
        <v>202</v>
      </c>
      <c r="E86" s="3">
        <v>37.5</v>
      </c>
      <c r="F86" s="3">
        <v>22</v>
      </c>
      <c r="G86" s="3">
        <v>82</v>
      </c>
      <c r="H86" s="3">
        <v>21.25</v>
      </c>
      <c r="I86" s="3">
        <v>0</v>
      </c>
      <c r="J86" s="3">
        <v>1.3</v>
      </c>
      <c r="K86" s="3">
        <v>4828</v>
      </c>
      <c r="L86" s="45">
        <f t="shared" si="10"/>
        <v>1</v>
      </c>
      <c r="M86" s="2">
        <f t="shared" si="11"/>
        <v>56800</v>
      </c>
      <c r="N86" s="1">
        <f t="shared" si="12"/>
        <v>0</v>
      </c>
      <c r="O86" s="45">
        <v>0</v>
      </c>
      <c r="P86" s="45">
        <f t="shared" si="13"/>
        <v>0</v>
      </c>
      <c r="Q86" s="45">
        <f t="shared" si="14"/>
        <v>0</v>
      </c>
      <c r="R86" s="2">
        <f t="shared" si="9"/>
        <v>0</v>
      </c>
    </row>
    <row r="87" spans="1:18" ht="13">
      <c r="A87" s="3" t="s">
        <v>203</v>
      </c>
      <c r="B87" s="3">
        <v>254</v>
      </c>
      <c r="C87" s="3" t="s">
        <v>62</v>
      </c>
      <c r="D87" s="5" t="s">
        <v>204</v>
      </c>
      <c r="E87" s="3">
        <v>0</v>
      </c>
      <c r="F87" s="3">
        <v>5</v>
      </c>
      <c r="G87" s="3">
        <v>40</v>
      </c>
      <c r="H87" s="3">
        <v>0</v>
      </c>
      <c r="I87" s="3">
        <v>0</v>
      </c>
      <c r="J87" s="3">
        <v>1.2</v>
      </c>
      <c r="K87" s="3">
        <v>5002</v>
      </c>
      <c r="L87" s="45">
        <f t="shared" si="10"/>
        <v>0</v>
      </c>
      <c r="M87" s="2">
        <f t="shared" si="11"/>
        <v>56800</v>
      </c>
      <c r="N87" s="1">
        <f t="shared" si="12"/>
        <v>0</v>
      </c>
      <c r="O87" s="45">
        <v>0</v>
      </c>
      <c r="P87" s="45">
        <f t="shared" si="13"/>
        <v>0</v>
      </c>
      <c r="Q87" s="45">
        <f t="shared" si="14"/>
        <v>0</v>
      </c>
      <c r="R87" s="2">
        <f t="shared" si="9"/>
        <v>0</v>
      </c>
    </row>
    <row r="88" spans="1:18" ht="13">
      <c r="A88" s="3" t="s">
        <v>205</v>
      </c>
      <c r="B88" s="3">
        <v>246</v>
      </c>
      <c r="C88" s="3" t="s">
        <v>62</v>
      </c>
      <c r="D88" s="5" t="s">
        <v>206</v>
      </c>
      <c r="E88" s="3">
        <v>30</v>
      </c>
      <c r="F88" s="3">
        <v>21</v>
      </c>
      <c r="G88" s="3">
        <v>45</v>
      </c>
      <c r="H88" s="3">
        <v>0</v>
      </c>
      <c r="I88" s="3">
        <v>0</v>
      </c>
      <c r="J88" s="3">
        <v>1.2</v>
      </c>
      <c r="K88" s="3">
        <v>5002</v>
      </c>
      <c r="L88" s="45">
        <f t="shared" si="10"/>
        <v>1</v>
      </c>
      <c r="M88" s="2">
        <f t="shared" si="11"/>
        <v>56800</v>
      </c>
      <c r="N88" s="1">
        <f t="shared" si="12"/>
        <v>0</v>
      </c>
      <c r="O88" s="45">
        <v>0</v>
      </c>
      <c r="P88" s="45">
        <f t="shared" si="13"/>
        <v>0</v>
      </c>
      <c r="Q88" s="45">
        <f t="shared" si="14"/>
        <v>0</v>
      </c>
      <c r="R88" s="2">
        <f t="shared" si="9"/>
        <v>0</v>
      </c>
    </row>
    <row r="89" spans="1:18" ht="13">
      <c r="A89" s="3" t="s">
        <v>207</v>
      </c>
      <c r="B89" s="3">
        <v>238</v>
      </c>
      <c r="C89" s="3" t="s">
        <v>62</v>
      </c>
      <c r="D89" s="5" t="s">
        <v>208</v>
      </c>
      <c r="E89" s="3">
        <v>25</v>
      </c>
      <c r="F89" s="3">
        <v>20</v>
      </c>
      <c r="G89" s="3">
        <f>8.5*5</f>
        <v>42.5</v>
      </c>
      <c r="H89" s="3">
        <v>0</v>
      </c>
      <c r="I89" s="3">
        <v>0</v>
      </c>
      <c r="J89" s="3">
        <v>1.2</v>
      </c>
      <c r="K89" s="3">
        <v>5002</v>
      </c>
      <c r="L89" s="45">
        <f t="shared" si="10"/>
        <v>1</v>
      </c>
      <c r="M89" s="2">
        <f t="shared" si="11"/>
        <v>56800</v>
      </c>
      <c r="N89" s="1">
        <f t="shared" si="12"/>
        <v>0</v>
      </c>
      <c r="O89" s="45">
        <v>0</v>
      </c>
      <c r="P89" s="45">
        <f t="shared" si="13"/>
        <v>0</v>
      </c>
      <c r="Q89" s="45">
        <f t="shared" si="14"/>
        <v>0</v>
      </c>
      <c r="R89" s="2">
        <f t="shared" si="9"/>
        <v>0</v>
      </c>
    </row>
    <row r="90" spans="1:18" ht="13">
      <c r="A90" s="3" t="s">
        <v>209</v>
      </c>
      <c r="B90" s="3">
        <v>234</v>
      </c>
      <c r="C90" s="3" t="s">
        <v>62</v>
      </c>
      <c r="D90" s="5" t="s">
        <v>210</v>
      </c>
      <c r="E90" s="3">
        <v>30</v>
      </c>
      <c r="F90" s="3">
        <v>8</v>
      </c>
      <c r="G90" s="3">
        <f>10*5+7+4</f>
        <v>61</v>
      </c>
      <c r="H90" s="3">
        <v>0</v>
      </c>
      <c r="I90" s="3">
        <v>0</v>
      </c>
      <c r="J90" s="3">
        <v>1.2</v>
      </c>
      <c r="K90" s="3">
        <v>5002</v>
      </c>
      <c r="L90" s="45">
        <f t="shared" si="10"/>
        <v>0</v>
      </c>
      <c r="M90" s="2">
        <f t="shared" si="11"/>
        <v>56800</v>
      </c>
      <c r="N90" s="1">
        <f t="shared" si="12"/>
        <v>0</v>
      </c>
      <c r="O90" s="45">
        <v>0</v>
      </c>
      <c r="P90" s="45">
        <f t="shared" si="13"/>
        <v>0</v>
      </c>
      <c r="Q90" s="45">
        <f t="shared" si="14"/>
        <v>0</v>
      </c>
      <c r="R90" s="2">
        <f t="shared" si="9"/>
        <v>0</v>
      </c>
    </row>
    <row r="91" spans="1:18" ht="13">
      <c r="A91" s="3" t="s">
        <v>211</v>
      </c>
      <c r="B91" s="3">
        <v>844</v>
      </c>
      <c r="C91" s="3" t="s">
        <v>85</v>
      </c>
      <c r="D91" s="5" t="s">
        <v>212</v>
      </c>
      <c r="E91" s="3">
        <v>10</v>
      </c>
      <c r="F91" s="3">
        <v>5</v>
      </c>
      <c r="G91" s="3">
        <f>13.5*5+8</f>
        <v>75.5</v>
      </c>
      <c r="H91" s="3">
        <v>7.5</v>
      </c>
      <c r="I91" s="3">
        <v>0</v>
      </c>
      <c r="J91" s="3">
        <v>1.5</v>
      </c>
      <c r="K91" s="3">
        <v>6737</v>
      </c>
      <c r="L91" s="45">
        <f t="shared" si="10"/>
        <v>0</v>
      </c>
      <c r="M91" s="2">
        <f t="shared" si="11"/>
        <v>56800</v>
      </c>
      <c r="N91" s="1">
        <f t="shared" si="12"/>
        <v>0</v>
      </c>
      <c r="O91" s="45">
        <v>0</v>
      </c>
      <c r="P91" s="45">
        <f t="shared" si="13"/>
        <v>0</v>
      </c>
      <c r="Q91" s="45">
        <f t="shared" si="14"/>
        <v>0</v>
      </c>
      <c r="R91" s="2">
        <f t="shared" si="9"/>
        <v>0</v>
      </c>
    </row>
    <row r="92" spans="1:18" ht="13">
      <c r="A92" s="3" t="s">
        <v>213</v>
      </c>
      <c r="B92" s="3">
        <v>846</v>
      </c>
      <c r="C92" s="3" t="s">
        <v>85</v>
      </c>
      <c r="D92" s="5" t="s">
        <v>214</v>
      </c>
      <c r="E92" s="3">
        <v>52.5</v>
      </c>
      <c r="F92" s="3">
        <v>20</v>
      </c>
      <c r="G92" s="3">
        <v>44</v>
      </c>
      <c r="H92" s="3">
        <v>0</v>
      </c>
      <c r="I92" s="3">
        <v>0</v>
      </c>
      <c r="J92" s="3">
        <v>1.5</v>
      </c>
      <c r="K92" s="3">
        <v>6737</v>
      </c>
      <c r="L92" s="45">
        <f t="shared" si="10"/>
        <v>1</v>
      </c>
      <c r="M92" s="2">
        <f t="shared" si="11"/>
        <v>6990</v>
      </c>
      <c r="N92" s="1">
        <f t="shared" si="12"/>
        <v>0</v>
      </c>
      <c r="O92" s="45">
        <v>0</v>
      </c>
      <c r="P92" s="45">
        <f t="shared" si="13"/>
        <v>0</v>
      </c>
      <c r="Q92" s="45">
        <f t="shared" si="14"/>
        <v>0</v>
      </c>
      <c r="R92" s="2">
        <f t="shared" si="9"/>
        <v>0</v>
      </c>
    </row>
    <row r="93" spans="1:18" ht="13">
      <c r="A93" s="3" t="s">
        <v>215</v>
      </c>
      <c r="B93" s="3">
        <v>868</v>
      </c>
      <c r="C93" s="3" t="s">
        <v>85</v>
      </c>
      <c r="D93" s="5" t="s">
        <v>216</v>
      </c>
      <c r="E93" s="3">
        <v>30</v>
      </c>
      <c r="F93" s="3">
        <v>21</v>
      </c>
      <c r="G93" s="3">
        <v>39</v>
      </c>
      <c r="H93" s="3">
        <v>0</v>
      </c>
      <c r="I93" s="3">
        <v>0</v>
      </c>
      <c r="J93" s="3">
        <v>1.5</v>
      </c>
      <c r="K93" s="3">
        <v>6815</v>
      </c>
      <c r="L93" s="45">
        <f t="shared" si="10"/>
        <v>1</v>
      </c>
      <c r="M93" s="2">
        <f t="shared" si="11"/>
        <v>56800</v>
      </c>
      <c r="N93" s="1">
        <f t="shared" si="12"/>
        <v>0</v>
      </c>
      <c r="O93" s="45">
        <v>0</v>
      </c>
      <c r="P93" s="45">
        <f t="shared" si="13"/>
        <v>0</v>
      </c>
      <c r="Q93" s="45">
        <f t="shared" si="14"/>
        <v>0</v>
      </c>
      <c r="R93" s="2">
        <f t="shared" si="9"/>
        <v>0</v>
      </c>
    </row>
    <row r="94" spans="1:18" ht="13">
      <c r="A94" s="3" t="s">
        <v>217</v>
      </c>
      <c r="B94" s="3">
        <v>886</v>
      </c>
      <c r="C94" s="3" t="s">
        <v>85</v>
      </c>
      <c r="D94" s="5" t="s">
        <v>218</v>
      </c>
      <c r="E94" s="3">
        <v>0</v>
      </c>
      <c r="F94" s="3">
        <v>10</v>
      </c>
      <c r="G94" s="3">
        <v>40</v>
      </c>
      <c r="H94" s="3">
        <v>0</v>
      </c>
      <c r="I94" s="3">
        <v>0</v>
      </c>
      <c r="J94" s="3">
        <v>1.3</v>
      </c>
      <c r="K94" s="3">
        <v>6921</v>
      </c>
      <c r="L94" s="45">
        <f t="shared" si="10"/>
        <v>0</v>
      </c>
      <c r="M94" s="2">
        <f t="shared" si="11"/>
        <v>56800</v>
      </c>
      <c r="N94" s="1">
        <f t="shared" si="12"/>
        <v>0</v>
      </c>
      <c r="O94" s="45">
        <v>0</v>
      </c>
      <c r="P94" s="45">
        <f t="shared" si="13"/>
        <v>0</v>
      </c>
      <c r="Q94" s="45">
        <f t="shared" si="14"/>
        <v>0</v>
      </c>
      <c r="R94" s="2">
        <f t="shared" si="9"/>
        <v>0</v>
      </c>
    </row>
    <row r="95" spans="1:18" ht="13">
      <c r="A95" s="3" t="s">
        <v>219</v>
      </c>
      <c r="B95" s="3">
        <v>890</v>
      </c>
      <c r="C95" s="3" t="s">
        <v>85</v>
      </c>
      <c r="D95" s="5" t="s">
        <v>220</v>
      </c>
      <c r="E95" s="3">
        <v>45</v>
      </c>
      <c r="F95" s="3">
        <v>40</v>
      </c>
      <c r="G95" s="3">
        <v>24</v>
      </c>
      <c r="H95" s="3">
        <v>3</v>
      </c>
      <c r="I95" s="3">
        <v>0</v>
      </c>
      <c r="J95" s="3">
        <v>1.2</v>
      </c>
      <c r="K95" s="3">
        <v>6921</v>
      </c>
      <c r="L95" s="45">
        <f t="shared" si="10"/>
        <v>1</v>
      </c>
      <c r="M95" s="2">
        <f t="shared" si="11"/>
        <v>56800</v>
      </c>
      <c r="N95" s="1">
        <f t="shared" si="12"/>
        <v>0</v>
      </c>
      <c r="O95" s="45">
        <v>0</v>
      </c>
      <c r="P95" s="45">
        <f t="shared" si="13"/>
        <v>0</v>
      </c>
      <c r="Q95" s="45">
        <f t="shared" si="14"/>
        <v>0</v>
      </c>
      <c r="R95" s="2">
        <f t="shared" si="9"/>
        <v>0</v>
      </c>
    </row>
    <row r="96" spans="1:18" ht="13">
      <c r="A96" s="3" t="s">
        <v>221</v>
      </c>
      <c r="B96" s="3">
        <v>910</v>
      </c>
      <c r="C96" s="3" t="s">
        <v>85</v>
      </c>
      <c r="D96" s="5" t="s">
        <v>222</v>
      </c>
      <c r="E96" s="3">
        <v>20</v>
      </c>
      <c r="F96" s="3">
        <v>28</v>
      </c>
      <c r="G96" s="3">
        <f>15*7-3</f>
        <v>102</v>
      </c>
      <c r="H96" s="3">
        <v>53</v>
      </c>
      <c r="I96" s="3">
        <v>5</v>
      </c>
      <c r="J96" s="3">
        <v>1.1000000000000001</v>
      </c>
      <c r="K96" s="3">
        <v>6595</v>
      </c>
      <c r="L96" s="45">
        <f t="shared" si="10"/>
        <v>1</v>
      </c>
      <c r="M96" s="2">
        <f t="shared" si="11"/>
        <v>56800</v>
      </c>
      <c r="N96" s="1">
        <f t="shared" si="12"/>
        <v>0</v>
      </c>
      <c r="O96" s="45">
        <v>0</v>
      </c>
      <c r="P96" s="45">
        <f t="shared" si="13"/>
        <v>0</v>
      </c>
      <c r="Q96" s="45">
        <f t="shared" si="14"/>
        <v>0</v>
      </c>
      <c r="R96" s="2">
        <f t="shared" si="9"/>
        <v>0</v>
      </c>
    </row>
    <row r="97" spans="1:18" ht="13">
      <c r="A97" s="3" t="s">
        <v>223</v>
      </c>
      <c r="B97" s="25">
        <v>914</v>
      </c>
      <c r="C97" s="25" t="s">
        <v>85</v>
      </c>
      <c r="D97" s="44" t="s">
        <v>224</v>
      </c>
      <c r="E97" s="3">
        <v>10</v>
      </c>
      <c r="F97" s="3">
        <v>13</v>
      </c>
      <c r="G97" s="3">
        <v>35</v>
      </c>
      <c r="H97" s="3">
        <v>0</v>
      </c>
      <c r="I97" s="3">
        <v>0</v>
      </c>
      <c r="J97" s="3">
        <v>1.1000000000000001</v>
      </c>
      <c r="K97" s="3">
        <v>6595</v>
      </c>
      <c r="L97" s="45">
        <f t="shared" si="10"/>
        <v>0</v>
      </c>
      <c r="M97" s="2">
        <f t="shared" si="11"/>
        <v>56800</v>
      </c>
      <c r="N97" s="1">
        <f t="shared" si="12"/>
        <v>0</v>
      </c>
      <c r="O97" s="45">
        <v>0</v>
      </c>
      <c r="P97" s="45">
        <f t="shared" si="13"/>
        <v>0</v>
      </c>
      <c r="Q97" s="45">
        <f t="shared" si="14"/>
        <v>0</v>
      </c>
      <c r="R97" s="2">
        <f t="shared" si="9"/>
        <v>0</v>
      </c>
    </row>
    <row r="98" spans="1:18" ht="13">
      <c r="A98" s="3" t="s">
        <v>225</v>
      </c>
      <c r="B98" s="48">
        <v>932</v>
      </c>
      <c r="C98" s="48" t="s">
        <v>85</v>
      </c>
      <c r="D98" s="49" t="s">
        <v>226</v>
      </c>
      <c r="E98" s="3">
        <f>AVERAGE(45,120)</f>
        <v>82.5</v>
      </c>
      <c r="F98" s="3">
        <v>35</v>
      </c>
      <c r="G98" s="3">
        <v>104</v>
      </c>
      <c r="H98" s="3">
        <v>49</v>
      </c>
      <c r="I98" s="3">
        <v>0</v>
      </c>
      <c r="J98" s="3">
        <v>1</v>
      </c>
      <c r="K98" s="3">
        <v>5971</v>
      </c>
      <c r="L98" s="45">
        <f t="shared" si="10"/>
        <v>1</v>
      </c>
      <c r="M98" s="2">
        <f t="shared" si="11"/>
        <v>6990</v>
      </c>
      <c r="N98" s="1">
        <f t="shared" si="12"/>
        <v>285.20999999999998</v>
      </c>
      <c r="O98" s="45">
        <v>1</v>
      </c>
      <c r="P98" s="45">
        <f t="shared" si="13"/>
        <v>1</v>
      </c>
      <c r="Q98" s="45">
        <f t="shared" si="14"/>
        <v>0</v>
      </c>
      <c r="R98" s="2">
        <f t="shared" si="9"/>
        <v>6990</v>
      </c>
    </row>
    <row r="99" spans="1:18" ht="13">
      <c r="A99" s="3" t="s">
        <v>227</v>
      </c>
      <c r="B99" s="25">
        <v>934</v>
      </c>
      <c r="C99" s="25" t="s">
        <v>85</v>
      </c>
      <c r="D99" s="44" t="s">
        <v>228</v>
      </c>
      <c r="E99" s="3">
        <v>60</v>
      </c>
      <c r="F99" s="3">
        <v>21</v>
      </c>
      <c r="G99" s="3">
        <v>42</v>
      </c>
      <c r="H99" s="3">
        <v>0</v>
      </c>
      <c r="I99" s="3">
        <v>0</v>
      </c>
      <c r="J99" s="3">
        <v>1</v>
      </c>
      <c r="K99" s="3">
        <v>5971</v>
      </c>
      <c r="L99" s="45">
        <f t="shared" si="10"/>
        <v>1</v>
      </c>
      <c r="M99" s="2">
        <f t="shared" si="11"/>
        <v>6990</v>
      </c>
      <c r="N99" s="1">
        <f t="shared" si="12"/>
        <v>0</v>
      </c>
      <c r="O99" s="45">
        <v>0</v>
      </c>
      <c r="P99" s="45">
        <f t="shared" si="13"/>
        <v>0</v>
      </c>
      <c r="Q99" s="45">
        <f t="shared" si="14"/>
        <v>0</v>
      </c>
      <c r="R99" s="2">
        <f t="shared" si="9"/>
        <v>0</v>
      </c>
    </row>
    <row r="100" spans="1:18" ht="13">
      <c r="A100" s="3" t="s">
        <v>229</v>
      </c>
      <c r="B100" s="25">
        <v>936</v>
      </c>
      <c r="C100" s="25" t="s">
        <v>85</v>
      </c>
      <c r="D100" s="44" t="s">
        <v>230</v>
      </c>
      <c r="E100" s="3">
        <v>30</v>
      </c>
      <c r="F100" s="3">
        <v>14</v>
      </c>
      <c r="G100" s="3">
        <f>10+5+30</f>
        <v>45</v>
      </c>
      <c r="H100" s="3">
        <v>0</v>
      </c>
      <c r="I100" s="3">
        <v>2</v>
      </c>
      <c r="J100" s="3">
        <v>1</v>
      </c>
      <c r="K100" s="3">
        <v>5945</v>
      </c>
      <c r="L100" s="45">
        <f t="shared" si="10"/>
        <v>0</v>
      </c>
      <c r="M100" s="2">
        <f t="shared" si="11"/>
        <v>56800</v>
      </c>
      <c r="N100" s="1">
        <f t="shared" si="12"/>
        <v>0</v>
      </c>
      <c r="O100" s="45">
        <v>0</v>
      </c>
      <c r="P100" s="45">
        <f t="shared" si="13"/>
        <v>0</v>
      </c>
      <c r="Q100" s="45">
        <f t="shared" si="14"/>
        <v>0</v>
      </c>
      <c r="R100" s="2">
        <f t="shared" si="9"/>
        <v>0</v>
      </c>
    </row>
    <row r="101" spans="1:18" ht="13">
      <c r="A101" s="3" t="s">
        <v>231</v>
      </c>
      <c r="B101" s="25">
        <v>935</v>
      </c>
      <c r="C101" s="25" t="s">
        <v>85</v>
      </c>
      <c r="D101" s="44" t="s">
        <v>340</v>
      </c>
      <c r="E101" s="3">
        <v>90</v>
      </c>
      <c r="F101" s="3">
        <v>70</v>
      </c>
      <c r="G101" s="3">
        <v>30</v>
      </c>
      <c r="H101" s="3">
        <v>18</v>
      </c>
      <c r="I101" s="3">
        <v>14</v>
      </c>
      <c r="J101" s="3">
        <v>1</v>
      </c>
      <c r="K101" s="3">
        <v>5971</v>
      </c>
      <c r="L101" s="45">
        <f t="shared" si="10"/>
        <v>2</v>
      </c>
      <c r="M101" s="2">
        <f t="shared" si="11"/>
        <v>6990</v>
      </c>
      <c r="N101" s="1">
        <f t="shared" si="12"/>
        <v>0</v>
      </c>
      <c r="O101" s="45">
        <v>0</v>
      </c>
      <c r="P101" s="45">
        <f t="shared" si="13"/>
        <v>0</v>
      </c>
      <c r="Q101" s="45">
        <f t="shared" si="14"/>
        <v>0</v>
      </c>
      <c r="R101" s="2">
        <f t="shared" si="9"/>
        <v>0</v>
      </c>
    </row>
    <row r="102" spans="1:18" ht="13">
      <c r="A102" s="3" t="s">
        <v>233</v>
      </c>
      <c r="B102" s="25">
        <v>937</v>
      </c>
      <c r="C102" s="25" t="s">
        <v>85</v>
      </c>
      <c r="D102" s="44" t="s">
        <v>339</v>
      </c>
      <c r="E102" s="3">
        <v>40</v>
      </c>
      <c r="F102" s="3">
        <v>30</v>
      </c>
      <c r="G102" s="3">
        <v>62</v>
      </c>
      <c r="H102" s="3">
        <v>12</v>
      </c>
      <c r="I102" s="3">
        <v>9</v>
      </c>
      <c r="J102" s="3">
        <v>0.9</v>
      </c>
      <c r="K102" s="3">
        <v>5795</v>
      </c>
      <c r="L102" s="45">
        <f t="shared" si="10"/>
        <v>1</v>
      </c>
      <c r="M102" s="2">
        <f t="shared" si="11"/>
        <v>56800</v>
      </c>
      <c r="N102" s="1">
        <f t="shared" si="12"/>
        <v>0</v>
      </c>
      <c r="O102" s="45">
        <v>0</v>
      </c>
      <c r="P102" s="45">
        <f t="shared" si="13"/>
        <v>0</v>
      </c>
      <c r="Q102" s="45">
        <f t="shared" si="14"/>
        <v>0</v>
      </c>
      <c r="R102" s="2">
        <f t="shared" si="9"/>
        <v>0</v>
      </c>
    </row>
    <row r="103" spans="1:18" ht="13">
      <c r="A103" s="3" t="s">
        <v>235</v>
      </c>
      <c r="B103" s="25">
        <v>945</v>
      </c>
      <c r="C103" s="25" t="s">
        <v>85</v>
      </c>
      <c r="D103" s="44" t="s">
        <v>236</v>
      </c>
      <c r="E103" s="3">
        <v>67.5</v>
      </c>
      <c r="F103" s="3">
        <v>15</v>
      </c>
      <c r="G103" s="3">
        <f>3+8+3+6+3+4+3+8+3+8</f>
        <v>49</v>
      </c>
      <c r="H103" s="3">
        <f>1+1+1</f>
        <v>3</v>
      </c>
      <c r="I103" s="3">
        <v>0</v>
      </c>
      <c r="J103" s="3">
        <v>0.9</v>
      </c>
      <c r="K103" s="3">
        <v>5713</v>
      </c>
      <c r="L103" s="45">
        <f t="shared" si="10"/>
        <v>0</v>
      </c>
      <c r="M103" s="2">
        <f t="shared" si="11"/>
        <v>6990</v>
      </c>
      <c r="N103" s="1">
        <f t="shared" si="12"/>
        <v>0</v>
      </c>
      <c r="O103" s="45">
        <v>0</v>
      </c>
      <c r="P103" s="45">
        <f t="shared" si="13"/>
        <v>0</v>
      </c>
      <c r="Q103" s="45">
        <f t="shared" si="14"/>
        <v>0</v>
      </c>
      <c r="R103" s="2">
        <f t="shared" si="9"/>
        <v>0</v>
      </c>
    </row>
    <row r="104" spans="1:18" ht="13">
      <c r="A104" s="3" t="s">
        <v>237</v>
      </c>
      <c r="B104" s="25">
        <v>949</v>
      </c>
      <c r="C104" s="25" t="s">
        <v>85</v>
      </c>
      <c r="D104" s="44" t="s">
        <v>238</v>
      </c>
      <c r="E104" s="3">
        <v>0</v>
      </c>
      <c r="F104" s="3">
        <v>7</v>
      </c>
      <c r="G104" s="3">
        <f>3.5+4+3.5+4+3.5+4+3.5+4+3.5+4</f>
        <v>37.5</v>
      </c>
      <c r="H104" s="3">
        <v>0</v>
      </c>
      <c r="I104" s="3">
        <v>0</v>
      </c>
      <c r="J104" s="3">
        <v>0.9</v>
      </c>
      <c r="K104" s="3">
        <v>5713</v>
      </c>
      <c r="L104" s="45">
        <f t="shared" si="10"/>
        <v>0</v>
      </c>
      <c r="M104" s="2">
        <f t="shared" si="11"/>
        <v>56800</v>
      </c>
      <c r="N104" s="1">
        <f t="shared" si="12"/>
        <v>0</v>
      </c>
      <c r="O104" s="45">
        <v>0</v>
      </c>
      <c r="P104" s="45">
        <f t="shared" si="13"/>
        <v>0</v>
      </c>
      <c r="Q104" s="45">
        <f t="shared" si="14"/>
        <v>0</v>
      </c>
      <c r="R104" s="2">
        <f t="shared" si="9"/>
        <v>0</v>
      </c>
    </row>
    <row r="105" spans="1:18" ht="13">
      <c r="A105" s="3" t="s">
        <v>239</v>
      </c>
      <c r="B105" s="25">
        <v>956</v>
      </c>
      <c r="C105" s="25" t="s">
        <v>85</v>
      </c>
      <c r="D105" s="44" t="s">
        <v>240</v>
      </c>
      <c r="E105" s="3">
        <v>60</v>
      </c>
      <c r="F105" s="3">
        <v>20</v>
      </c>
      <c r="G105" s="3">
        <v>32</v>
      </c>
      <c r="H105" s="3">
        <v>0</v>
      </c>
      <c r="I105" s="3">
        <v>0</v>
      </c>
      <c r="J105" s="3">
        <v>0.8</v>
      </c>
      <c r="K105" s="3">
        <v>4582</v>
      </c>
      <c r="L105" s="45">
        <f t="shared" si="10"/>
        <v>1</v>
      </c>
      <c r="M105" s="2">
        <f t="shared" si="11"/>
        <v>6990</v>
      </c>
      <c r="N105" s="1">
        <f t="shared" si="12"/>
        <v>0</v>
      </c>
      <c r="O105" s="45">
        <v>0</v>
      </c>
      <c r="P105" s="45">
        <f t="shared" si="13"/>
        <v>0</v>
      </c>
      <c r="Q105" s="45">
        <f t="shared" si="14"/>
        <v>0</v>
      </c>
      <c r="R105" s="2">
        <f t="shared" si="9"/>
        <v>0</v>
      </c>
    </row>
    <row r="106" spans="1:18" ht="13">
      <c r="A106" s="3" t="s">
        <v>241</v>
      </c>
      <c r="B106" s="25">
        <v>960</v>
      </c>
      <c r="C106" s="25" t="s">
        <v>85</v>
      </c>
      <c r="D106" s="44" t="s">
        <v>242</v>
      </c>
      <c r="E106" s="3">
        <v>82.5</v>
      </c>
      <c r="F106" s="3">
        <v>20</v>
      </c>
      <c r="G106" s="3">
        <f>4+35</f>
        <v>39</v>
      </c>
      <c r="H106" s="3">
        <v>0</v>
      </c>
      <c r="I106" s="3">
        <v>0</v>
      </c>
      <c r="J106" s="3">
        <v>0.8</v>
      </c>
      <c r="K106" s="3">
        <v>4582</v>
      </c>
      <c r="L106" s="45">
        <f t="shared" si="10"/>
        <v>1</v>
      </c>
      <c r="M106" s="2">
        <f t="shared" si="11"/>
        <v>6990</v>
      </c>
      <c r="N106" s="1">
        <f t="shared" si="12"/>
        <v>0</v>
      </c>
      <c r="O106" s="45">
        <v>0</v>
      </c>
      <c r="P106" s="45">
        <f t="shared" si="13"/>
        <v>0</v>
      </c>
      <c r="Q106" s="45">
        <f t="shared" si="14"/>
        <v>0</v>
      </c>
      <c r="R106" s="2">
        <f t="shared" si="9"/>
        <v>0</v>
      </c>
    </row>
    <row r="107" spans="1:18" ht="13">
      <c r="A107" s="3" t="s">
        <v>243</v>
      </c>
      <c r="B107" s="25">
        <v>962</v>
      </c>
      <c r="C107" s="25" t="s">
        <v>85</v>
      </c>
      <c r="D107" s="44" t="s">
        <v>244</v>
      </c>
      <c r="E107" s="3">
        <v>45</v>
      </c>
      <c r="F107" s="3">
        <v>20</v>
      </c>
      <c r="G107" s="3">
        <v>44</v>
      </c>
      <c r="H107" s="3">
        <v>0</v>
      </c>
      <c r="I107" s="3">
        <v>0</v>
      </c>
      <c r="J107" s="3">
        <v>0.8</v>
      </c>
      <c r="K107" s="3">
        <v>4582</v>
      </c>
      <c r="L107" s="45">
        <f t="shared" si="10"/>
        <v>1</v>
      </c>
      <c r="M107" s="2">
        <f t="shared" si="11"/>
        <v>56800</v>
      </c>
      <c r="N107" s="1">
        <f t="shared" si="12"/>
        <v>0</v>
      </c>
      <c r="O107" s="45">
        <v>0</v>
      </c>
      <c r="P107" s="45">
        <f t="shared" si="13"/>
        <v>0</v>
      </c>
      <c r="Q107" s="45">
        <f t="shared" si="14"/>
        <v>0</v>
      </c>
      <c r="R107" s="2">
        <f t="shared" si="9"/>
        <v>0</v>
      </c>
    </row>
    <row r="108" spans="1:18" ht="13">
      <c r="A108" s="3" t="s">
        <v>245</v>
      </c>
      <c r="B108" s="25">
        <v>963</v>
      </c>
      <c r="C108" s="25" t="s">
        <v>85</v>
      </c>
      <c r="D108" s="44" t="s">
        <v>246</v>
      </c>
      <c r="E108" s="3">
        <v>30</v>
      </c>
      <c r="F108" s="3">
        <v>15</v>
      </c>
      <c r="G108" s="3">
        <f>8.5*5</f>
        <v>42.5</v>
      </c>
      <c r="H108" s="3">
        <v>0</v>
      </c>
      <c r="I108" s="3">
        <v>0</v>
      </c>
      <c r="J108" s="3">
        <v>0.8</v>
      </c>
      <c r="K108" s="3">
        <v>4248</v>
      </c>
      <c r="L108" s="45">
        <f t="shared" si="10"/>
        <v>0</v>
      </c>
      <c r="M108" s="2">
        <f t="shared" si="11"/>
        <v>56800</v>
      </c>
      <c r="N108" s="1">
        <f t="shared" si="12"/>
        <v>0</v>
      </c>
      <c r="O108" s="45">
        <v>0</v>
      </c>
      <c r="P108" s="45">
        <f t="shared" si="13"/>
        <v>0</v>
      </c>
      <c r="Q108" s="45">
        <f t="shared" si="14"/>
        <v>0</v>
      </c>
      <c r="R108" s="2">
        <f t="shared" si="9"/>
        <v>0</v>
      </c>
    </row>
    <row r="109" spans="1:18" ht="13">
      <c r="A109" s="3" t="s">
        <v>247</v>
      </c>
      <c r="B109" s="25">
        <v>980</v>
      </c>
      <c r="C109" s="25" t="s">
        <v>85</v>
      </c>
      <c r="D109" s="44" t="s">
        <v>248</v>
      </c>
      <c r="E109" s="3">
        <v>30</v>
      </c>
      <c r="F109" s="3">
        <v>40</v>
      </c>
      <c r="G109" s="3">
        <f>9*3+8.5*2</f>
        <v>44</v>
      </c>
      <c r="H109" s="3">
        <v>0</v>
      </c>
      <c r="I109" s="3">
        <v>7</v>
      </c>
      <c r="J109" s="3">
        <v>0.7</v>
      </c>
      <c r="K109" s="3">
        <v>3894</v>
      </c>
      <c r="L109" s="45">
        <f t="shared" si="10"/>
        <v>1</v>
      </c>
      <c r="M109" s="2">
        <f t="shared" si="11"/>
        <v>56800</v>
      </c>
      <c r="N109" s="1">
        <f t="shared" si="12"/>
        <v>0</v>
      </c>
      <c r="O109" s="45">
        <v>0</v>
      </c>
      <c r="P109" s="45">
        <f t="shared" si="13"/>
        <v>0</v>
      </c>
      <c r="Q109" s="45">
        <f t="shared" si="14"/>
        <v>0</v>
      </c>
      <c r="R109" s="2">
        <f t="shared" si="9"/>
        <v>0</v>
      </c>
    </row>
    <row r="110" spans="1:18" ht="13">
      <c r="A110" s="3" t="s">
        <v>249</v>
      </c>
      <c r="B110" s="25">
        <v>1136</v>
      </c>
      <c r="C110" s="25" t="s">
        <v>250</v>
      </c>
      <c r="D110" s="44" t="s">
        <v>251</v>
      </c>
      <c r="E110" s="3">
        <v>60</v>
      </c>
      <c r="F110" s="3">
        <v>120</v>
      </c>
      <c r="G110" s="3">
        <v>119</v>
      </c>
      <c r="H110" s="3">
        <v>35</v>
      </c>
      <c r="I110" s="3">
        <v>16</v>
      </c>
      <c r="J110" s="3">
        <v>0.5</v>
      </c>
      <c r="K110" s="3">
        <v>3587</v>
      </c>
      <c r="L110" s="45">
        <f t="shared" si="10"/>
        <v>2</v>
      </c>
      <c r="M110" s="2">
        <f t="shared" si="11"/>
        <v>6990</v>
      </c>
      <c r="N110" s="1">
        <f t="shared" si="12"/>
        <v>0</v>
      </c>
      <c r="O110" s="45">
        <v>0</v>
      </c>
      <c r="P110" s="45">
        <f t="shared" si="13"/>
        <v>0</v>
      </c>
      <c r="Q110" s="45">
        <f t="shared" si="14"/>
        <v>0</v>
      </c>
      <c r="R110" s="2">
        <f t="shared" si="9"/>
        <v>0</v>
      </c>
    </row>
    <row r="111" spans="1:18" ht="13">
      <c r="A111" s="3" t="s">
        <v>252</v>
      </c>
      <c r="B111" s="25">
        <v>989</v>
      </c>
      <c r="C111" s="25" t="s">
        <v>85</v>
      </c>
      <c r="D111" s="44" t="s">
        <v>253</v>
      </c>
      <c r="E111" s="3">
        <v>15</v>
      </c>
      <c r="F111" s="3">
        <v>23</v>
      </c>
      <c r="G111" s="3">
        <v>44</v>
      </c>
      <c r="H111" s="3">
        <v>0</v>
      </c>
      <c r="I111" s="3">
        <v>0</v>
      </c>
      <c r="J111" s="3">
        <v>0.5</v>
      </c>
      <c r="K111" s="3">
        <v>3969</v>
      </c>
      <c r="L111" s="45">
        <f t="shared" si="10"/>
        <v>1</v>
      </c>
      <c r="M111" s="2">
        <f t="shared" si="11"/>
        <v>56800</v>
      </c>
      <c r="N111" s="1">
        <f t="shared" si="12"/>
        <v>0</v>
      </c>
      <c r="O111" s="45">
        <v>0</v>
      </c>
      <c r="P111" s="45">
        <f t="shared" si="13"/>
        <v>0</v>
      </c>
      <c r="Q111" s="45">
        <f t="shared" si="14"/>
        <v>0</v>
      </c>
      <c r="R111" s="2">
        <f t="shared" si="9"/>
        <v>0</v>
      </c>
    </row>
    <row r="112" spans="1:18" ht="13">
      <c r="A112" s="3" t="s">
        <v>254</v>
      </c>
      <c r="B112" s="3">
        <v>995</v>
      </c>
      <c r="C112" s="3" t="s">
        <v>85</v>
      </c>
      <c r="D112" s="5" t="s">
        <v>255</v>
      </c>
      <c r="E112" s="3">
        <v>27.5</v>
      </c>
      <c r="F112" s="3">
        <v>32</v>
      </c>
      <c r="G112" s="3">
        <v>59</v>
      </c>
      <c r="H112" s="3">
        <v>0</v>
      </c>
      <c r="I112" s="3">
        <v>3</v>
      </c>
      <c r="J112" s="3">
        <v>0.5</v>
      </c>
      <c r="K112" s="3">
        <v>3579</v>
      </c>
      <c r="L112" s="45">
        <f t="shared" si="10"/>
        <v>1</v>
      </c>
      <c r="M112" s="2">
        <f t="shared" si="11"/>
        <v>56800</v>
      </c>
      <c r="N112" s="1">
        <f t="shared" si="12"/>
        <v>0</v>
      </c>
      <c r="O112" s="45">
        <v>0</v>
      </c>
      <c r="P112" s="45">
        <f t="shared" si="13"/>
        <v>0</v>
      </c>
      <c r="Q112" s="45">
        <f t="shared" si="14"/>
        <v>0</v>
      </c>
      <c r="R112" s="2">
        <f t="shared" si="9"/>
        <v>0</v>
      </c>
    </row>
    <row r="113" spans="1:18" ht="13">
      <c r="A113" s="3" t="s">
        <v>256</v>
      </c>
      <c r="B113" s="3">
        <v>1001</v>
      </c>
      <c r="C113" s="3" t="s">
        <v>85</v>
      </c>
      <c r="D113" s="5" t="s">
        <v>257</v>
      </c>
      <c r="E113" s="3">
        <v>60</v>
      </c>
      <c r="F113" s="3">
        <v>31</v>
      </c>
      <c r="G113" s="3">
        <v>76</v>
      </c>
      <c r="H113" s="3">
        <v>10</v>
      </c>
      <c r="I113" s="3">
        <v>0</v>
      </c>
      <c r="J113" s="3">
        <v>0.5</v>
      </c>
      <c r="K113" s="3">
        <v>3579</v>
      </c>
      <c r="L113" s="45">
        <f t="shared" si="10"/>
        <v>1</v>
      </c>
      <c r="M113" s="2">
        <f t="shared" si="11"/>
        <v>6990</v>
      </c>
      <c r="N113" s="1">
        <f t="shared" si="12"/>
        <v>0</v>
      </c>
      <c r="O113" s="45">
        <v>0</v>
      </c>
      <c r="P113" s="45">
        <f t="shared" si="13"/>
        <v>0</v>
      </c>
      <c r="Q113" s="45">
        <f t="shared" si="14"/>
        <v>0</v>
      </c>
      <c r="R113" s="2">
        <f t="shared" si="9"/>
        <v>0</v>
      </c>
    </row>
    <row r="114" spans="1:18" ht="13">
      <c r="A114" s="3" t="s">
        <v>258</v>
      </c>
      <c r="B114" s="3">
        <v>1003</v>
      </c>
      <c r="C114" s="3" t="s">
        <v>85</v>
      </c>
      <c r="D114" s="5" t="s">
        <v>259</v>
      </c>
      <c r="E114" s="3">
        <v>10</v>
      </c>
      <c r="F114" s="3">
        <v>26</v>
      </c>
      <c r="G114" s="3">
        <f>7*4+9</f>
        <v>37</v>
      </c>
      <c r="H114" s="3">
        <v>0</v>
      </c>
      <c r="I114" s="3">
        <v>0</v>
      </c>
      <c r="J114" s="3">
        <v>0.5</v>
      </c>
      <c r="K114" s="3">
        <v>3355</v>
      </c>
      <c r="L114" s="45">
        <f t="shared" si="10"/>
        <v>1</v>
      </c>
      <c r="M114" s="2">
        <f t="shared" si="11"/>
        <v>56800</v>
      </c>
      <c r="N114" s="1">
        <f t="shared" si="12"/>
        <v>0</v>
      </c>
      <c r="O114" s="45">
        <v>0</v>
      </c>
      <c r="P114" s="45">
        <f t="shared" si="13"/>
        <v>0</v>
      </c>
      <c r="Q114" s="45">
        <f t="shared" si="14"/>
        <v>0</v>
      </c>
      <c r="R114" s="2">
        <f t="shared" si="9"/>
        <v>0</v>
      </c>
    </row>
    <row r="115" spans="1:18" ht="13">
      <c r="A115" s="3" t="s">
        <v>260</v>
      </c>
      <c r="B115" s="3">
        <v>2964</v>
      </c>
      <c r="C115" s="3" t="s">
        <v>85</v>
      </c>
      <c r="D115" s="5" t="s">
        <v>261</v>
      </c>
      <c r="E115" s="3">
        <v>135</v>
      </c>
      <c r="F115" s="3">
        <v>90</v>
      </c>
      <c r="G115" s="3">
        <v>35</v>
      </c>
      <c r="H115" s="3">
        <v>0</v>
      </c>
      <c r="I115" s="3">
        <v>2</v>
      </c>
      <c r="J115" s="3">
        <v>0.5</v>
      </c>
      <c r="K115" s="3">
        <v>3396</v>
      </c>
      <c r="L115" s="45">
        <f t="shared" si="10"/>
        <v>2</v>
      </c>
      <c r="M115" s="2">
        <f t="shared" si="11"/>
        <v>6990</v>
      </c>
      <c r="N115" s="1">
        <f t="shared" si="12"/>
        <v>0</v>
      </c>
      <c r="O115" s="45">
        <v>0</v>
      </c>
      <c r="P115" s="45">
        <f t="shared" si="13"/>
        <v>0</v>
      </c>
      <c r="Q115" s="45">
        <f t="shared" si="14"/>
        <v>0</v>
      </c>
      <c r="R115" s="2">
        <f t="shared" si="9"/>
        <v>0</v>
      </c>
    </row>
    <row r="116" spans="1:18" ht="13">
      <c r="A116" s="3" t="s">
        <v>262</v>
      </c>
      <c r="B116" s="3">
        <v>1009</v>
      </c>
      <c r="C116" s="3" t="s">
        <v>85</v>
      </c>
      <c r="D116" s="5" t="s">
        <v>263</v>
      </c>
      <c r="E116" s="3">
        <v>75</v>
      </c>
      <c r="F116" s="3">
        <v>35</v>
      </c>
      <c r="G116" s="3">
        <v>37</v>
      </c>
      <c r="H116" s="3">
        <v>0</v>
      </c>
      <c r="I116" s="3">
        <v>0</v>
      </c>
      <c r="J116" s="3">
        <v>0.7</v>
      </c>
      <c r="K116" s="3">
        <v>3354</v>
      </c>
      <c r="L116" s="45">
        <f t="shared" si="10"/>
        <v>1</v>
      </c>
      <c r="M116" s="2">
        <f t="shared" si="11"/>
        <v>6990</v>
      </c>
      <c r="N116" s="1">
        <f t="shared" si="12"/>
        <v>0</v>
      </c>
      <c r="O116" s="45">
        <v>0</v>
      </c>
      <c r="P116" s="45">
        <f t="shared" si="13"/>
        <v>0</v>
      </c>
      <c r="Q116" s="45">
        <f t="shared" si="14"/>
        <v>0</v>
      </c>
      <c r="R116" s="2">
        <f t="shared" si="9"/>
        <v>0</v>
      </c>
    </row>
    <row r="117" spans="1:18" ht="13">
      <c r="A117" s="3" t="s">
        <v>264</v>
      </c>
      <c r="B117" s="3">
        <v>1011</v>
      </c>
      <c r="C117" s="3" t="s">
        <v>85</v>
      </c>
      <c r="D117" s="5" t="s">
        <v>265</v>
      </c>
      <c r="E117" s="3">
        <v>15</v>
      </c>
      <c r="F117" s="3">
        <v>70</v>
      </c>
      <c r="G117" s="3">
        <v>80</v>
      </c>
      <c r="H117" s="3">
        <v>6</v>
      </c>
      <c r="I117" s="3">
        <v>0</v>
      </c>
      <c r="J117" s="3">
        <v>0.7</v>
      </c>
      <c r="K117" s="3">
        <v>3314</v>
      </c>
      <c r="L117" s="45">
        <f t="shared" si="10"/>
        <v>2</v>
      </c>
      <c r="M117" s="2">
        <f t="shared" si="11"/>
        <v>56800</v>
      </c>
      <c r="N117" s="1">
        <f t="shared" si="12"/>
        <v>0</v>
      </c>
      <c r="O117" s="45">
        <v>0</v>
      </c>
      <c r="P117" s="45">
        <f t="shared" si="13"/>
        <v>0</v>
      </c>
      <c r="Q117" s="45">
        <f t="shared" si="14"/>
        <v>0</v>
      </c>
      <c r="R117" s="2">
        <f t="shared" si="9"/>
        <v>0</v>
      </c>
    </row>
    <row r="118" spans="1:18" ht="13">
      <c r="A118" s="3" t="s">
        <v>266</v>
      </c>
      <c r="B118" s="3">
        <v>1700</v>
      </c>
      <c r="C118" s="3" t="s">
        <v>85</v>
      </c>
      <c r="D118" s="5" t="s">
        <v>267</v>
      </c>
      <c r="E118" s="3">
        <v>60</v>
      </c>
      <c r="F118" s="3">
        <v>55</v>
      </c>
      <c r="G118" s="3">
        <v>58</v>
      </c>
      <c r="H118" s="3">
        <v>4</v>
      </c>
      <c r="I118" s="3">
        <v>0</v>
      </c>
      <c r="J118" s="3">
        <v>1.6</v>
      </c>
      <c r="K118" s="3">
        <v>1704</v>
      </c>
      <c r="L118" s="45">
        <f t="shared" si="10"/>
        <v>2</v>
      </c>
      <c r="M118" s="2">
        <f t="shared" si="11"/>
        <v>6990</v>
      </c>
      <c r="N118" s="1">
        <f t="shared" si="12"/>
        <v>0</v>
      </c>
      <c r="O118" s="45">
        <v>0</v>
      </c>
      <c r="P118" s="45">
        <f t="shared" si="13"/>
        <v>0</v>
      </c>
      <c r="Q118" s="45">
        <f t="shared" si="14"/>
        <v>0</v>
      </c>
      <c r="R118" s="2">
        <f t="shared" si="9"/>
        <v>0</v>
      </c>
    </row>
    <row r="119" spans="1:18" ht="13">
      <c r="A119" s="3" t="s">
        <v>268</v>
      </c>
      <c r="B119" s="48">
        <v>505</v>
      </c>
      <c r="C119" s="48" t="s">
        <v>269</v>
      </c>
      <c r="D119" s="49" t="s">
        <v>270</v>
      </c>
      <c r="E119" s="3">
        <v>240</v>
      </c>
      <c r="F119" s="3">
        <v>52</v>
      </c>
      <c r="G119" s="3">
        <v>69</v>
      </c>
      <c r="H119" s="3">
        <v>0</v>
      </c>
      <c r="I119" s="3">
        <v>0</v>
      </c>
      <c r="J119" s="3">
        <v>0.9</v>
      </c>
      <c r="K119" s="3">
        <v>2245</v>
      </c>
      <c r="L119" s="45">
        <f t="shared" si="10"/>
        <v>2</v>
      </c>
      <c r="M119" s="2">
        <f t="shared" si="11"/>
        <v>6990</v>
      </c>
      <c r="N119" s="1">
        <f t="shared" si="12"/>
        <v>644.9</v>
      </c>
      <c r="O119" s="45">
        <v>2</v>
      </c>
      <c r="P119" s="45">
        <f t="shared" si="13"/>
        <v>2</v>
      </c>
      <c r="Q119" s="45">
        <f t="shared" si="14"/>
        <v>0</v>
      </c>
      <c r="R119" s="2">
        <f t="shared" si="9"/>
        <v>13980</v>
      </c>
    </row>
    <row r="120" spans="1:18" ht="13">
      <c r="A120" s="3" t="s">
        <v>271</v>
      </c>
      <c r="B120" s="3">
        <v>265</v>
      </c>
      <c r="C120" s="3" t="s">
        <v>272</v>
      </c>
      <c r="D120" s="5" t="s">
        <v>273</v>
      </c>
      <c r="E120" s="3">
        <v>60</v>
      </c>
      <c r="F120" s="3">
        <v>60</v>
      </c>
      <c r="G120" s="3">
        <v>70</v>
      </c>
      <c r="H120" s="3">
        <v>7</v>
      </c>
      <c r="I120" s="3">
        <v>2</v>
      </c>
      <c r="J120" s="3">
        <v>0.4</v>
      </c>
      <c r="K120" s="3">
        <v>357</v>
      </c>
      <c r="L120" s="45">
        <f t="shared" si="10"/>
        <v>2</v>
      </c>
      <c r="M120" s="2">
        <f t="shared" si="11"/>
        <v>6990</v>
      </c>
      <c r="N120" s="1">
        <f t="shared" si="12"/>
        <v>0</v>
      </c>
      <c r="O120" s="45">
        <v>0</v>
      </c>
      <c r="P120" s="45">
        <f t="shared" si="13"/>
        <v>0</v>
      </c>
      <c r="Q120" s="45">
        <f t="shared" si="14"/>
        <v>0</v>
      </c>
      <c r="R120" s="2">
        <f t="shared" si="9"/>
        <v>0</v>
      </c>
    </row>
    <row r="121" spans="1:18" ht="13">
      <c r="A121" s="3" t="s">
        <v>274</v>
      </c>
      <c r="B121" s="3">
        <v>1400</v>
      </c>
      <c r="C121" s="3" t="s">
        <v>275</v>
      </c>
      <c r="D121" s="5" t="s">
        <v>276</v>
      </c>
      <c r="E121" s="3">
        <v>75</v>
      </c>
      <c r="F121" s="3">
        <v>65</v>
      </c>
      <c r="G121" s="3">
        <v>58</v>
      </c>
      <c r="H121" s="3">
        <v>22</v>
      </c>
      <c r="I121" s="3">
        <v>0</v>
      </c>
      <c r="J121" s="3">
        <v>0.9</v>
      </c>
      <c r="K121" s="3">
        <v>208</v>
      </c>
      <c r="L121" s="45">
        <f t="shared" si="10"/>
        <v>2</v>
      </c>
      <c r="M121" s="2">
        <f t="shared" si="11"/>
        <v>6990</v>
      </c>
      <c r="N121" s="1">
        <f t="shared" si="12"/>
        <v>0</v>
      </c>
      <c r="O121" s="45">
        <v>0</v>
      </c>
      <c r="P121" s="45">
        <f t="shared" si="13"/>
        <v>0</v>
      </c>
      <c r="Q121" s="45">
        <f t="shared" si="14"/>
        <v>0</v>
      </c>
      <c r="R121" s="2">
        <f t="shared" si="9"/>
        <v>0</v>
      </c>
    </row>
    <row r="122" spans="1:18" ht="13">
      <c r="A122" s="3" t="s">
        <v>277</v>
      </c>
      <c r="B122" s="3">
        <v>1300</v>
      </c>
      <c r="C122" s="3" t="s">
        <v>278</v>
      </c>
      <c r="D122" s="5" t="s">
        <v>279</v>
      </c>
      <c r="E122" s="3">
        <v>10</v>
      </c>
      <c r="F122" s="3">
        <v>12</v>
      </c>
      <c r="G122" s="3">
        <f>17*7</f>
        <v>119</v>
      </c>
      <c r="H122" s="3">
        <v>35</v>
      </c>
      <c r="I122" s="3">
        <v>0</v>
      </c>
      <c r="J122" s="3">
        <v>2.1</v>
      </c>
      <c r="K122" s="3">
        <v>4204</v>
      </c>
      <c r="L122" s="45">
        <f t="shared" si="10"/>
        <v>0</v>
      </c>
      <c r="M122" s="2">
        <f t="shared" si="11"/>
        <v>56800</v>
      </c>
      <c r="N122" s="1">
        <f t="shared" si="12"/>
        <v>0</v>
      </c>
      <c r="O122" s="45">
        <v>0</v>
      </c>
      <c r="P122" s="45">
        <f t="shared" si="13"/>
        <v>0</v>
      </c>
      <c r="Q122" s="45">
        <f t="shared" si="14"/>
        <v>0</v>
      </c>
      <c r="R122" s="2">
        <f t="shared" si="9"/>
        <v>0</v>
      </c>
    </row>
    <row r="123" spans="1:18" ht="13">
      <c r="A123" s="3" t="s">
        <v>280</v>
      </c>
      <c r="B123" s="3">
        <v>1315</v>
      </c>
      <c r="C123" s="3" t="s">
        <v>281</v>
      </c>
      <c r="D123" s="5" t="s">
        <v>282</v>
      </c>
      <c r="E123" s="3">
        <f>AVERAGE(10,60)</f>
        <v>35</v>
      </c>
      <c r="F123" s="3">
        <v>18</v>
      </c>
      <c r="G123" s="3">
        <f>9*4+10</f>
        <v>46</v>
      </c>
      <c r="H123" s="3">
        <v>0</v>
      </c>
      <c r="I123" s="3">
        <v>3</v>
      </c>
      <c r="J123" s="3">
        <v>2</v>
      </c>
      <c r="K123" s="3">
        <v>4009</v>
      </c>
      <c r="L123" s="45">
        <f t="shared" si="10"/>
        <v>0</v>
      </c>
      <c r="M123" s="2">
        <f t="shared" si="11"/>
        <v>56800</v>
      </c>
      <c r="N123" s="1">
        <f t="shared" si="12"/>
        <v>0</v>
      </c>
      <c r="O123" s="45">
        <v>0</v>
      </c>
      <c r="P123" s="45">
        <f t="shared" si="13"/>
        <v>0</v>
      </c>
      <c r="Q123" s="45">
        <f t="shared" si="14"/>
        <v>0</v>
      </c>
      <c r="R123" s="2">
        <f t="shared" si="9"/>
        <v>0</v>
      </c>
    </row>
    <row r="124" spans="1:18" ht="13">
      <c r="A124" s="3" t="s">
        <v>283</v>
      </c>
      <c r="B124" s="48">
        <v>1491</v>
      </c>
      <c r="C124" s="48" t="s">
        <v>278</v>
      </c>
      <c r="D124" s="49" t="s">
        <v>284</v>
      </c>
      <c r="E124" s="3">
        <v>240</v>
      </c>
      <c r="F124" s="3">
        <v>130</v>
      </c>
      <c r="G124" s="3">
        <v>60</v>
      </c>
      <c r="H124" s="3">
        <v>12</v>
      </c>
      <c r="I124" s="3">
        <v>0</v>
      </c>
      <c r="J124" s="3">
        <v>0.9</v>
      </c>
      <c r="K124" s="3">
        <v>3344</v>
      </c>
      <c r="L124" s="45">
        <f t="shared" si="10"/>
        <v>2</v>
      </c>
      <c r="M124" s="2">
        <f t="shared" si="11"/>
        <v>6990</v>
      </c>
      <c r="N124" s="1">
        <f t="shared" si="12"/>
        <v>672.88</v>
      </c>
      <c r="O124" s="45">
        <v>2</v>
      </c>
      <c r="P124" s="45">
        <f t="shared" si="13"/>
        <v>2</v>
      </c>
      <c r="Q124" s="45">
        <f t="shared" si="14"/>
        <v>0</v>
      </c>
      <c r="R124" s="2">
        <f t="shared" si="9"/>
        <v>13980</v>
      </c>
    </row>
    <row r="125" spans="1:18" ht="13">
      <c r="A125" s="3" t="s">
        <v>285</v>
      </c>
      <c r="B125" s="3">
        <v>1516</v>
      </c>
      <c r="C125" s="3" t="s">
        <v>278</v>
      </c>
      <c r="D125" s="5" t="s">
        <v>286</v>
      </c>
      <c r="E125" s="3">
        <v>150</v>
      </c>
      <c r="F125" s="3">
        <v>46</v>
      </c>
      <c r="G125" s="3">
        <v>30</v>
      </c>
      <c r="H125" s="3">
        <v>13</v>
      </c>
      <c r="I125" s="3">
        <v>0</v>
      </c>
      <c r="J125" s="3">
        <v>0.6</v>
      </c>
      <c r="K125" s="3">
        <v>3311</v>
      </c>
      <c r="L125" s="45">
        <f t="shared" si="10"/>
        <v>2</v>
      </c>
      <c r="M125" s="2">
        <f t="shared" si="11"/>
        <v>6990</v>
      </c>
      <c r="N125" s="1">
        <f t="shared" si="12"/>
        <v>0</v>
      </c>
      <c r="O125" s="45">
        <v>0</v>
      </c>
      <c r="P125" s="45">
        <f t="shared" si="13"/>
        <v>0</v>
      </c>
      <c r="Q125" s="45">
        <f t="shared" si="14"/>
        <v>0</v>
      </c>
      <c r="R125" s="2">
        <f t="shared" si="9"/>
        <v>0</v>
      </c>
    </row>
    <row r="126" spans="1:18" ht="13">
      <c r="A126" s="3" t="s">
        <v>287</v>
      </c>
      <c r="B126" s="3">
        <v>515</v>
      </c>
      <c r="C126" s="3" t="s">
        <v>250</v>
      </c>
      <c r="D126" s="5" t="s">
        <v>288</v>
      </c>
      <c r="E126" s="3">
        <v>67.5</v>
      </c>
      <c r="F126" s="3">
        <v>40</v>
      </c>
      <c r="G126" s="3">
        <v>83.5</v>
      </c>
      <c r="H126" s="3">
        <v>12.5</v>
      </c>
      <c r="I126" s="3">
        <v>0</v>
      </c>
      <c r="J126" s="3">
        <v>2.2999999999999998</v>
      </c>
      <c r="K126" s="3">
        <v>7204</v>
      </c>
      <c r="L126" s="45">
        <f t="shared" si="10"/>
        <v>1</v>
      </c>
      <c r="M126" s="2">
        <f t="shared" si="11"/>
        <v>6990</v>
      </c>
      <c r="N126" s="1">
        <f t="shared" si="12"/>
        <v>0</v>
      </c>
      <c r="O126" s="45">
        <v>0</v>
      </c>
      <c r="P126" s="45">
        <f t="shared" si="13"/>
        <v>0</v>
      </c>
      <c r="Q126" s="45">
        <f t="shared" si="14"/>
        <v>0</v>
      </c>
      <c r="R126" s="2">
        <f t="shared" si="9"/>
        <v>0</v>
      </c>
    </row>
    <row r="127" spans="1:18" ht="13">
      <c r="A127" s="3" t="s">
        <v>289</v>
      </c>
      <c r="B127" s="3">
        <v>551</v>
      </c>
      <c r="C127" s="3" t="s">
        <v>250</v>
      </c>
      <c r="D127" s="5" t="s">
        <v>290</v>
      </c>
      <c r="E127" s="3">
        <v>60</v>
      </c>
      <c r="F127" s="3">
        <v>52</v>
      </c>
      <c r="G127" s="3">
        <v>82</v>
      </c>
      <c r="H127" s="3">
        <v>10</v>
      </c>
      <c r="I127" s="3">
        <v>0</v>
      </c>
      <c r="J127" s="3">
        <v>2.2000000000000002</v>
      </c>
      <c r="K127" s="3">
        <v>6552</v>
      </c>
      <c r="L127" s="45">
        <f t="shared" si="10"/>
        <v>2</v>
      </c>
      <c r="M127" s="2">
        <f t="shared" si="11"/>
        <v>6990</v>
      </c>
      <c r="N127" s="1">
        <f t="shared" si="12"/>
        <v>0</v>
      </c>
      <c r="O127" s="45">
        <v>0</v>
      </c>
      <c r="P127" s="45">
        <f t="shared" si="13"/>
        <v>0</v>
      </c>
      <c r="Q127" s="45">
        <f t="shared" si="14"/>
        <v>0</v>
      </c>
      <c r="R127" s="2">
        <f t="shared" si="9"/>
        <v>0</v>
      </c>
    </row>
    <row r="128" spans="1:18" ht="13">
      <c r="A128" s="3" t="s">
        <v>291</v>
      </c>
      <c r="B128" s="3">
        <v>519</v>
      </c>
      <c r="C128" s="3" t="s">
        <v>250</v>
      </c>
      <c r="D128" s="5" t="s">
        <v>292</v>
      </c>
      <c r="E128" s="3">
        <v>20</v>
      </c>
      <c r="F128" s="3">
        <v>20</v>
      </c>
      <c r="G128" s="3">
        <v>40</v>
      </c>
      <c r="H128" s="3">
        <v>0</v>
      </c>
      <c r="I128" s="3">
        <v>2</v>
      </c>
      <c r="J128" s="3">
        <v>2.2999999999999998</v>
      </c>
      <c r="K128" s="3">
        <v>6875</v>
      </c>
      <c r="L128" s="45">
        <f t="shared" si="10"/>
        <v>1</v>
      </c>
      <c r="M128" s="2">
        <f t="shared" si="11"/>
        <v>56800</v>
      </c>
      <c r="N128" s="1">
        <f t="shared" si="12"/>
        <v>0</v>
      </c>
      <c r="O128" s="45">
        <v>0</v>
      </c>
      <c r="P128" s="45">
        <f t="shared" si="13"/>
        <v>0</v>
      </c>
      <c r="Q128" s="45">
        <f t="shared" si="14"/>
        <v>0</v>
      </c>
      <c r="R128" s="2">
        <f t="shared" si="9"/>
        <v>0</v>
      </c>
    </row>
    <row r="129" spans="1:19" ht="13">
      <c r="A129" s="3" t="s">
        <v>293</v>
      </c>
      <c r="B129" s="3">
        <v>521</v>
      </c>
      <c r="C129" s="3" t="s">
        <v>250</v>
      </c>
      <c r="D129" s="5" t="s">
        <v>294</v>
      </c>
      <c r="E129" s="3">
        <v>15</v>
      </c>
      <c r="F129" s="3">
        <v>15</v>
      </c>
      <c r="G129" s="3">
        <f>9.5*6</f>
        <v>57</v>
      </c>
      <c r="H129" s="3">
        <v>0</v>
      </c>
      <c r="I129" s="3">
        <v>2</v>
      </c>
      <c r="J129" s="3">
        <v>2.2999999999999998</v>
      </c>
      <c r="K129" s="3">
        <v>6791</v>
      </c>
      <c r="L129" s="45">
        <f t="shared" si="10"/>
        <v>0</v>
      </c>
      <c r="M129" s="2">
        <f t="shared" si="11"/>
        <v>56800</v>
      </c>
      <c r="N129" s="1">
        <f t="shared" si="12"/>
        <v>0</v>
      </c>
      <c r="O129" s="45">
        <v>0</v>
      </c>
      <c r="P129" s="45">
        <f t="shared" si="13"/>
        <v>0</v>
      </c>
      <c r="Q129" s="45">
        <f t="shared" si="14"/>
        <v>0</v>
      </c>
      <c r="R129" s="2">
        <f t="shared" ref="R129:R142" si="15">O129*M129</f>
        <v>0</v>
      </c>
    </row>
    <row r="130" spans="1:19" ht="13">
      <c r="A130" s="3" t="s">
        <v>295</v>
      </c>
      <c r="B130" s="3">
        <v>935</v>
      </c>
      <c r="C130" s="3" t="s">
        <v>250</v>
      </c>
      <c r="D130" s="5" t="s">
        <v>296</v>
      </c>
      <c r="E130" s="3">
        <v>25</v>
      </c>
      <c r="F130" s="3">
        <v>52</v>
      </c>
      <c r="G130" s="3">
        <v>42.5</v>
      </c>
      <c r="H130" s="3">
        <v>0</v>
      </c>
      <c r="I130" s="3">
        <v>0</v>
      </c>
      <c r="J130" s="3">
        <v>1.4</v>
      </c>
      <c r="K130" s="3">
        <v>7865</v>
      </c>
      <c r="L130" s="45">
        <f t="shared" ref="L130:L142" si="16">IF(F130&gt;=20,IF(F130&gt;40,2,1),0)</f>
        <v>2</v>
      </c>
      <c r="M130" s="2">
        <f t="shared" ref="M130:M142" si="17">IF(E130&gt;45,$D$146,$D$147)</f>
        <v>56800</v>
      </c>
      <c r="N130" s="1">
        <f t="shared" ref="N130:N142" si="18">SUM(E130+G130+H130+I130-(10*J130)+(K130/100))*O130</f>
        <v>0</v>
      </c>
      <c r="O130" s="45">
        <v>0</v>
      </c>
      <c r="P130" s="45">
        <f t="shared" ref="P130:P142" si="19">IF(M130=$D$146,O130,0)</f>
        <v>0</v>
      </c>
      <c r="Q130" s="45">
        <f t="shared" ref="Q130:Q142" si="20">IF(M130=$D$147,O130,0)</f>
        <v>0</v>
      </c>
      <c r="R130" s="2">
        <f t="shared" si="15"/>
        <v>0</v>
      </c>
    </row>
    <row r="131" spans="1:19" ht="13">
      <c r="A131" s="3" t="s">
        <v>297</v>
      </c>
      <c r="B131" s="3">
        <v>101</v>
      </c>
      <c r="C131" s="3" t="s">
        <v>298</v>
      </c>
      <c r="D131" s="5" t="s">
        <v>299</v>
      </c>
      <c r="E131" s="3">
        <v>15</v>
      </c>
      <c r="F131" s="3">
        <v>29</v>
      </c>
      <c r="G131" s="3">
        <f>12*4+14*2+11</f>
        <v>87</v>
      </c>
      <c r="H131" s="3">
        <f>3*5+10</f>
        <v>25</v>
      </c>
      <c r="I131" s="3">
        <v>2</v>
      </c>
      <c r="J131" s="3">
        <v>1.9</v>
      </c>
      <c r="K131" s="3">
        <v>6151</v>
      </c>
      <c r="L131" s="45">
        <f t="shared" si="16"/>
        <v>1</v>
      </c>
      <c r="M131" s="2">
        <f t="shared" si="17"/>
        <v>56800</v>
      </c>
      <c r="N131" s="1">
        <f t="shared" si="18"/>
        <v>0</v>
      </c>
      <c r="O131" s="45">
        <v>0</v>
      </c>
      <c r="P131" s="45">
        <f t="shared" si="19"/>
        <v>0</v>
      </c>
      <c r="Q131" s="45">
        <f t="shared" si="20"/>
        <v>0</v>
      </c>
      <c r="R131" s="2">
        <f t="shared" si="15"/>
        <v>0</v>
      </c>
    </row>
    <row r="132" spans="1:19" ht="13">
      <c r="A132" s="3" t="s">
        <v>300</v>
      </c>
      <c r="B132" s="25">
        <v>1207</v>
      </c>
      <c r="C132" s="25" t="s">
        <v>301</v>
      </c>
      <c r="D132" s="44" t="s">
        <v>302</v>
      </c>
      <c r="E132" s="3">
        <f>AVERAGE(45,120)</f>
        <v>82.5</v>
      </c>
      <c r="F132" s="3">
        <v>60</v>
      </c>
      <c r="G132" s="3">
        <f>17*7-4</f>
        <v>115</v>
      </c>
      <c r="H132" s="3">
        <v>49</v>
      </c>
      <c r="I132" s="3">
        <v>0</v>
      </c>
      <c r="J132" s="3">
        <v>4.3</v>
      </c>
      <c r="K132" s="3">
        <v>5524</v>
      </c>
      <c r="L132" s="45">
        <f t="shared" si="16"/>
        <v>2</v>
      </c>
      <c r="M132" s="2">
        <f t="shared" si="17"/>
        <v>6990</v>
      </c>
      <c r="N132" s="1">
        <f t="shared" si="18"/>
        <v>0</v>
      </c>
      <c r="O132" s="45">
        <v>0</v>
      </c>
      <c r="P132" s="45">
        <f t="shared" si="19"/>
        <v>0</v>
      </c>
      <c r="Q132" s="45">
        <f t="shared" si="20"/>
        <v>0</v>
      </c>
      <c r="R132" s="2">
        <f t="shared" si="15"/>
        <v>0</v>
      </c>
    </row>
    <row r="133" spans="1:19" ht="13">
      <c r="A133" s="3" t="s">
        <v>303</v>
      </c>
      <c r="B133" s="25">
        <v>1635</v>
      </c>
      <c r="C133" s="25" t="s">
        <v>77</v>
      </c>
      <c r="D133" s="44" t="s">
        <v>304</v>
      </c>
      <c r="E133" s="3">
        <f>AVERAGE(45,90)</f>
        <v>67.5</v>
      </c>
      <c r="F133" s="3">
        <v>25</v>
      </c>
      <c r="G133" s="3">
        <f>4+8+8+7+3</f>
        <v>30</v>
      </c>
      <c r="H133" s="3">
        <v>0</v>
      </c>
      <c r="I133" s="3">
        <v>0</v>
      </c>
      <c r="J133" s="3">
        <v>4.3</v>
      </c>
      <c r="K133" s="3">
        <v>5851</v>
      </c>
      <c r="L133" s="45">
        <f t="shared" si="16"/>
        <v>1</v>
      </c>
      <c r="M133" s="2">
        <f t="shared" si="17"/>
        <v>6990</v>
      </c>
      <c r="N133" s="1">
        <f t="shared" si="18"/>
        <v>0</v>
      </c>
      <c r="O133" s="45">
        <v>0</v>
      </c>
      <c r="P133" s="45">
        <f t="shared" si="19"/>
        <v>0</v>
      </c>
      <c r="Q133" s="45">
        <f t="shared" si="20"/>
        <v>0</v>
      </c>
      <c r="R133" s="2">
        <f t="shared" si="15"/>
        <v>0</v>
      </c>
    </row>
    <row r="134" spans="1:19" ht="13">
      <c r="A134" s="3" t="s">
        <v>305</v>
      </c>
      <c r="B134" s="3">
        <v>114</v>
      </c>
      <c r="C134" s="3" t="s">
        <v>301</v>
      </c>
      <c r="D134" s="5" t="s">
        <v>306</v>
      </c>
      <c r="E134" s="3">
        <v>30</v>
      </c>
      <c r="F134" s="3">
        <v>4</v>
      </c>
      <c r="G134" s="3">
        <f>5+2.5+5+2.5+3+5+2.5+3+2.5+3+2.5</f>
        <v>36.5</v>
      </c>
      <c r="H134" s="3">
        <v>0</v>
      </c>
      <c r="I134" s="3">
        <v>0</v>
      </c>
      <c r="J134" s="3">
        <v>1.1000000000000001</v>
      </c>
      <c r="K134" s="3">
        <v>987</v>
      </c>
      <c r="L134" s="45">
        <f t="shared" si="16"/>
        <v>0</v>
      </c>
      <c r="M134" s="2">
        <f t="shared" si="17"/>
        <v>56800</v>
      </c>
      <c r="N134" s="1">
        <f t="shared" si="18"/>
        <v>0</v>
      </c>
      <c r="O134" s="45">
        <v>0</v>
      </c>
      <c r="P134" s="45">
        <f t="shared" si="19"/>
        <v>0</v>
      </c>
      <c r="Q134" s="45">
        <f t="shared" si="20"/>
        <v>0</v>
      </c>
      <c r="R134" s="2">
        <f t="shared" si="15"/>
        <v>0</v>
      </c>
    </row>
    <row r="135" spans="1:19" ht="13">
      <c r="A135" s="3" t="s">
        <v>307</v>
      </c>
      <c r="B135" s="3">
        <v>1140</v>
      </c>
      <c r="C135" s="3" t="s">
        <v>250</v>
      </c>
      <c r="D135" s="5" t="s">
        <v>308</v>
      </c>
      <c r="E135" s="3">
        <v>15</v>
      </c>
      <c r="F135" s="3">
        <v>20</v>
      </c>
      <c r="G135" s="3">
        <f>12*5+7</f>
        <v>67</v>
      </c>
      <c r="H135" s="3">
        <v>0</v>
      </c>
      <c r="I135" s="3">
        <v>2</v>
      </c>
      <c r="J135" s="3">
        <v>0.4</v>
      </c>
      <c r="K135" s="3">
        <v>3579</v>
      </c>
      <c r="L135" s="45">
        <f t="shared" si="16"/>
        <v>1</v>
      </c>
      <c r="M135" s="2">
        <f t="shared" si="17"/>
        <v>56800</v>
      </c>
      <c r="N135" s="1">
        <f t="shared" si="18"/>
        <v>0</v>
      </c>
      <c r="O135" s="45">
        <v>0</v>
      </c>
      <c r="P135" s="45">
        <f t="shared" si="19"/>
        <v>0</v>
      </c>
      <c r="Q135" s="45">
        <f t="shared" si="20"/>
        <v>0</v>
      </c>
      <c r="R135" s="2">
        <f t="shared" si="15"/>
        <v>0</v>
      </c>
    </row>
    <row r="136" spans="1:19" ht="13">
      <c r="A136" s="3" t="s">
        <v>309</v>
      </c>
      <c r="B136" s="3">
        <v>1000</v>
      </c>
      <c r="C136" s="3" t="s">
        <v>310</v>
      </c>
      <c r="D136" s="5" t="s">
        <v>311</v>
      </c>
      <c r="E136" s="3">
        <v>60</v>
      </c>
      <c r="F136" s="3">
        <v>49</v>
      </c>
      <c r="G136" s="3">
        <f>40+4</f>
        <v>44</v>
      </c>
      <c r="H136" s="3">
        <v>0</v>
      </c>
      <c r="I136" s="3">
        <v>0</v>
      </c>
      <c r="J136" s="3">
        <v>0.5</v>
      </c>
      <c r="K136" s="3">
        <v>3882</v>
      </c>
      <c r="L136" s="45">
        <f t="shared" si="16"/>
        <v>2</v>
      </c>
      <c r="M136" s="2">
        <f t="shared" si="17"/>
        <v>6990</v>
      </c>
      <c r="N136" s="1">
        <f t="shared" si="18"/>
        <v>0</v>
      </c>
      <c r="O136" s="45">
        <v>0</v>
      </c>
      <c r="P136" s="45">
        <f t="shared" si="19"/>
        <v>0</v>
      </c>
      <c r="Q136" s="45">
        <f t="shared" si="20"/>
        <v>0</v>
      </c>
      <c r="R136" s="2">
        <f t="shared" si="15"/>
        <v>0</v>
      </c>
    </row>
    <row r="137" spans="1:19" ht="13">
      <c r="A137" s="3" t="s">
        <v>312</v>
      </c>
      <c r="B137" s="3">
        <v>900</v>
      </c>
      <c r="C137" s="3" t="s">
        <v>310</v>
      </c>
      <c r="D137" s="5" t="s">
        <v>313</v>
      </c>
      <c r="E137" s="3">
        <f>AVERAGE(30,90)</f>
        <v>60</v>
      </c>
      <c r="F137" s="3">
        <v>43</v>
      </c>
      <c r="G137" s="3">
        <f>9+6+8+9</f>
        <v>32</v>
      </c>
      <c r="H137" s="3">
        <v>0</v>
      </c>
      <c r="I137" s="3">
        <v>0</v>
      </c>
      <c r="J137" s="3">
        <v>0.4</v>
      </c>
      <c r="K137" s="3">
        <v>3882</v>
      </c>
      <c r="L137" s="45">
        <f t="shared" si="16"/>
        <v>2</v>
      </c>
      <c r="M137" s="2">
        <f t="shared" si="17"/>
        <v>6990</v>
      </c>
      <c r="N137" s="1">
        <f t="shared" si="18"/>
        <v>0</v>
      </c>
      <c r="O137" s="45">
        <v>0</v>
      </c>
      <c r="P137" s="45">
        <f t="shared" si="19"/>
        <v>0</v>
      </c>
      <c r="Q137" s="45">
        <f t="shared" si="20"/>
        <v>0</v>
      </c>
      <c r="R137" s="2">
        <f t="shared" si="15"/>
        <v>0</v>
      </c>
    </row>
    <row r="138" spans="1:19" ht="13">
      <c r="A138" s="3" t="s">
        <v>314</v>
      </c>
      <c r="B138" s="3">
        <v>1005</v>
      </c>
      <c r="C138" s="3" t="s">
        <v>315</v>
      </c>
      <c r="D138" s="5" t="s">
        <v>316</v>
      </c>
      <c r="E138" s="3">
        <v>20</v>
      </c>
      <c r="F138" s="3">
        <v>20</v>
      </c>
      <c r="G138" s="3">
        <f>50+9+6</f>
        <v>65</v>
      </c>
      <c r="H138" s="3">
        <v>0</v>
      </c>
      <c r="I138" s="3">
        <v>0</v>
      </c>
      <c r="J138" s="3">
        <v>1.5</v>
      </c>
      <c r="K138" s="3">
        <v>3203</v>
      </c>
      <c r="L138" s="45">
        <f t="shared" si="16"/>
        <v>1</v>
      </c>
      <c r="M138" s="2">
        <f t="shared" si="17"/>
        <v>56800</v>
      </c>
      <c r="N138" s="1">
        <f t="shared" si="18"/>
        <v>0</v>
      </c>
      <c r="O138" s="45">
        <v>0</v>
      </c>
      <c r="P138" s="45">
        <f t="shared" si="19"/>
        <v>0</v>
      </c>
      <c r="Q138" s="45">
        <f t="shared" si="20"/>
        <v>0</v>
      </c>
      <c r="R138" s="2">
        <f t="shared" si="15"/>
        <v>0</v>
      </c>
    </row>
    <row r="139" spans="1:19" ht="13">
      <c r="A139" s="3" t="s">
        <v>317</v>
      </c>
      <c r="B139" s="3">
        <v>1260</v>
      </c>
      <c r="C139" s="3" t="s">
        <v>315</v>
      </c>
      <c r="D139" s="5" t="s">
        <v>318</v>
      </c>
      <c r="E139" s="3">
        <v>52.5</v>
      </c>
      <c r="F139" s="3">
        <v>21</v>
      </c>
      <c r="G139" s="3">
        <f>8.5*5</f>
        <v>42.5</v>
      </c>
      <c r="H139" s="3">
        <v>0</v>
      </c>
      <c r="I139" s="3">
        <v>0</v>
      </c>
      <c r="J139" s="3">
        <v>5</v>
      </c>
      <c r="K139" s="3">
        <v>3279</v>
      </c>
      <c r="L139" s="45">
        <f t="shared" si="16"/>
        <v>1</v>
      </c>
      <c r="M139" s="2">
        <f t="shared" si="17"/>
        <v>6990</v>
      </c>
      <c r="N139" s="1">
        <f t="shared" si="18"/>
        <v>0</v>
      </c>
      <c r="O139" s="45">
        <v>0</v>
      </c>
      <c r="P139" s="45">
        <f t="shared" si="19"/>
        <v>0</v>
      </c>
      <c r="Q139" s="45">
        <f t="shared" si="20"/>
        <v>0</v>
      </c>
      <c r="R139" s="2">
        <f t="shared" si="15"/>
        <v>0</v>
      </c>
    </row>
    <row r="140" spans="1:19" ht="13">
      <c r="A140" s="3" t="s">
        <v>319</v>
      </c>
      <c r="B140" s="3">
        <v>619</v>
      </c>
      <c r="C140" s="3" t="s">
        <v>320</v>
      </c>
      <c r="D140" s="5" t="s">
        <v>321</v>
      </c>
      <c r="E140" s="3">
        <v>10</v>
      </c>
      <c r="F140" s="3">
        <v>5</v>
      </c>
      <c r="G140" s="3">
        <f>18*7-3</f>
        <v>123</v>
      </c>
      <c r="H140" s="3">
        <f>11+7*4</f>
        <v>39</v>
      </c>
      <c r="I140" s="3">
        <v>0</v>
      </c>
      <c r="J140" s="3">
        <v>5.7</v>
      </c>
      <c r="K140" s="3">
        <v>3850</v>
      </c>
      <c r="L140" s="45">
        <f t="shared" si="16"/>
        <v>0</v>
      </c>
      <c r="M140" s="2">
        <f t="shared" si="17"/>
        <v>56800</v>
      </c>
      <c r="N140" s="1">
        <f t="shared" si="18"/>
        <v>0</v>
      </c>
      <c r="O140" s="45">
        <v>0</v>
      </c>
      <c r="P140" s="45">
        <f t="shared" si="19"/>
        <v>0</v>
      </c>
      <c r="Q140" s="45">
        <f t="shared" si="20"/>
        <v>0</v>
      </c>
      <c r="R140" s="2">
        <f t="shared" si="15"/>
        <v>0</v>
      </c>
    </row>
    <row r="141" spans="1:19" ht="13">
      <c r="A141" s="3" t="s">
        <v>322</v>
      </c>
      <c r="B141" s="3">
        <v>124</v>
      </c>
      <c r="C141" s="3" t="s">
        <v>183</v>
      </c>
      <c r="D141" s="5" t="s">
        <v>323</v>
      </c>
      <c r="E141" s="3">
        <v>15</v>
      </c>
      <c r="F141" s="3">
        <v>20</v>
      </c>
      <c r="G141" s="3">
        <f>9.5*6</f>
        <v>57</v>
      </c>
      <c r="H141" s="3">
        <v>0</v>
      </c>
      <c r="I141" s="3">
        <v>0</v>
      </c>
      <c r="J141" s="3">
        <v>5.7</v>
      </c>
      <c r="K141" s="3">
        <v>3280</v>
      </c>
      <c r="L141" s="45">
        <f t="shared" si="16"/>
        <v>1</v>
      </c>
      <c r="M141" s="2">
        <f t="shared" si="17"/>
        <v>56800</v>
      </c>
      <c r="N141" s="1">
        <f t="shared" si="18"/>
        <v>0</v>
      </c>
      <c r="O141" s="45">
        <v>0</v>
      </c>
      <c r="P141" s="45">
        <f t="shared" si="19"/>
        <v>0</v>
      </c>
      <c r="Q141" s="45">
        <f t="shared" si="20"/>
        <v>0</v>
      </c>
      <c r="R141" s="2">
        <f t="shared" si="15"/>
        <v>0</v>
      </c>
    </row>
    <row r="142" spans="1:19" s="11" customFormat="1" ht="13">
      <c r="A142" s="7" t="s">
        <v>324</v>
      </c>
      <c r="B142" s="7">
        <v>147</v>
      </c>
      <c r="C142" s="7" t="s">
        <v>183</v>
      </c>
      <c r="D142" s="8" t="s">
        <v>325</v>
      </c>
      <c r="E142" s="7">
        <f>AVERAGE(30,3.5*60)</f>
        <v>120</v>
      </c>
      <c r="F142" s="7">
        <v>50</v>
      </c>
      <c r="G142" s="7">
        <v>40</v>
      </c>
      <c r="H142" s="7">
        <v>0</v>
      </c>
      <c r="I142" s="7">
        <v>0</v>
      </c>
      <c r="J142" s="7">
        <v>3.5</v>
      </c>
      <c r="K142" s="7">
        <v>3427</v>
      </c>
      <c r="L142" s="45">
        <f t="shared" si="16"/>
        <v>2</v>
      </c>
      <c r="M142" s="2">
        <f t="shared" si="17"/>
        <v>6990</v>
      </c>
      <c r="N142" s="1">
        <f t="shared" si="18"/>
        <v>0</v>
      </c>
      <c r="O142" s="45">
        <v>0</v>
      </c>
      <c r="P142" s="45">
        <f t="shared" si="19"/>
        <v>0</v>
      </c>
      <c r="Q142" s="45">
        <f t="shared" si="20"/>
        <v>0</v>
      </c>
      <c r="R142" s="9">
        <f t="shared" si="15"/>
        <v>0</v>
      </c>
      <c r="S142" s="10"/>
    </row>
    <row r="143" spans="1:19" ht="15.75" customHeight="1">
      <c r="A143" s="15"/>
      <c r="B143" s="15"/>
      <c r="C143" s="12"/>
      <c r="D143" s="13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1:19" ht="15.75" customHeight="1">
      <c r="A144" s="15"/>
      <c r="B144" s="15"/>
      <c r="C144" s="67" t="s">
        <v>23</v>
      </c>
      <c r="D144" s="68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ht="15.75" customHeight="1" thickBot="1">
      <c r="A145" s="15"/>
      <c r="B145" s="15"/>
      <c r="C145" s="69"/>
      <c r="D145" s="70"/>
      <c r="E145" s="15"/>
      <c r="F145" s="15"/>
      <c r="G145" s="15"/>
      <c r="H145" s="15"/>
      <c r="I145" s="15"/>
      <c r="J145" s="15"/>
      <c r="K145" s="15"/>
      <c r="L145" s="15"/>
      <c r="M145" s="15" t="s">
        <v>332</v>
      </c>
      <c r="N145" s="15"/>
      <c r="O145" s="15"/>
      <c r="P145" s="15"/>
      <c r="Q145" s="15"/>
      <c r="R145" s="15"/>
    </row>
    <row r="146" spans="1:18" ht="15.75" customHeight="1">
      <c r="A146" s="15"/>
      <c r="B146" s="15"/>
      <c r="C146" s="38" t="s">
        <v>51</v>
      </c>
      <c r="D146" s="19">
        <f>'CS Pricing'!E8</f>
        <v>6990</v>
      </c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ht="15.75" customHeight="1" thickBot="1">
      <c r="A147" s="15"/>
      <c r="B147" s="15"/>
      <c r="C147" s="39" t="s">
        <v>59</v>
      </c>
      <c r="D147" s="20">
        <f>'CS Pricing'!E15</f>
        <v>56800</v>
      </c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ht="15.75" customHeight="1" thickBot="1">
      <c r="A148" s="15"/>
      <c r="B148" s="15"/>
      <c r="C148" s="40"/>
      <c r="D148" s="18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ht="15.75" customHeight="1" thickBot="1">
      <c r="A149" s="15"/>
      <c r="B149" s="15"/>
      <c r="C149" s="41" t="s">
        <v>66</v>
      </c>
      <c r="D149" s="21">
        <v>50000</v>
      </c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ht="15.75" customHeight="1">
      <c r="A150" s="15"/>
      <c r="B150" s="15"/>
      <c r="C150" s="14"/>
      <c r="D150" s="13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ht="15.75" customHeight="1">
      <c r="A151" s="15"/>
      <c r="B151" s="15"/>
      <c r="C151" s="71" t="s">
        <v>67</v>
      </c>
      <c r="D151" s="72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 ht="15.75" customHeight="1" thickBot="1">
      <c r="A152" s="15"/>
      <c r="B152" s="15"/>
      <c r="C152" s="73"/>
      <c r="D152" s="74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ht="15.75" customHeight="1" thickBot="1">
      <c r="A153" s="15"/>
      <c r="B153" s="15"/>
      <c r="C153" s="34" t="s">
        <v>326</v>
      </c>
      <c r="D153" s="22">
        <f>SUM(N2:N142)</f>
        <v>2287.4500000000003</v>
      </c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ht="15.75" customHeight="1" thickBot="1">
      <c r="A154" s="15"/>
      <c r="B154" s="15"/>
      <c r="C154" s="35"/>
      <c r="D154" s="17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ht="15.75" customHeight="1">
      <c r="A155" s="15"/>
      <c r="B155" s="15"/>
      <c r="C155" s="36" t="s">
        <v>69</v>
      </c>
      <c r="D155" s="23">
        <f>SUM(O2:O142)</f>
        <v>7</v>
      </c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ht="15.75" customHeight="1" thickBot="1">
      <c r="A156" s="15"/>
      <c r="B156" s="15"/>
      <c r="C156" s="37" t="s">
        <v>72</v>
      </c>
      <c r="D156" s="24">
        <f>SUM(R2:R142)</f>
        <v>48930</v>
      </c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ht="15.75" customHeight="1">
      <c r="A157" s="15"/>
      <c r="B157" s="15"/>
      <c r="C157" s="36" t="s">
        <v>330</v>
      </c>
      <c r="D157" s="23">
        <f>SUM(P2:P142)</f>
        <v>7</v>
      </c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ht="15.75" customHeight="1" thickBot="1">
      <c r="A158" s="15"/>
      <c r="B158" s="15"/>
      <c r="C158" s="37" t="s">
        <v>331</v>
      </c>
      <c r="D158" s="33">
        <f>SUM(Q2:Q142)</f>
        <v>0</v>
      </c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ht="15.75" customHeight="1">
      <c r="A159" s="15"/>
      <c r="B159" s="15"/>
      <c r="C159" s="14"/>
      <c r="D159" s="13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ht="15.75" customHeight="1">
      <c r="A160" s="15"/>
      <c r="B160" s="15"/>
      <c r="C160" s="14"/>
      <c r="D160" s="13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18" ht="15.75" customHeight="1">
      <c r="A161" s="15"/>
      <c r="B161" s="15"/>
      <c r="C161" s="14"/>
      <c r="D161" s="13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</row>
    <row r="162" spans="1:18" ht="15.75" customHeight="1">
      <c r="A162" s="15"/>
      <c r="B162" s="15"/>
      <c r="C162" s="15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</row>
  </sheetData>
  <mergeCells count="2">
    <mergeCell ref="C144:D145"/>
    <mergeCell ref="C151:D152"/>
  </mergeCells>
  <conditionalFormatting sqref="D1:E142">
    <cfRule type="cellIs" dxfId="10" priority="4" operator="lessThan">
      <formula>15</formula>
    </cfRule>
  </conditionalFormatting>
  <conditionalFormatting sqref="F1:F142">
    <cfRule type="cellIs" dxfId="9" priority="6" operator="lessThan">
      <formula>20</formula>
    </cfRule>
  </conditionalFormatting>
  <conditionalFormatting sqref="O2:Q142">
    <cfRule type="colorScale" priority="13">
      <colorScale>
        <cfvo type="min"/>
        <cfvo type="max"/>
        <color rgb="FFFCFCFF"/>
        <color rgb="FF63BE7B"/>
      </colorScale>
    </cfRule>
  </conditionalFormatting>
  <conditionalFormatting sqref="L2:L142">
    <cfRule type="colorScale" priority="15">
      <colorScale>
        <cfvo type="min"/>
        <cfvo type="max"/>
        <color rgb="FFFCFCFF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S162"/>
  <sheetViews>
    <sheetView topLeftCell="B1" zoomScale="80" zoomScaleNormal="80" zoomScalePageLayoutView="80" workbookViewId="0">
      <pane ySplit="1" topLeftCell="A2" activePane="bottomLeft" state="frozen"/>
      <selection pane="bottomLeft" activeCell="D75" sqref="D75"/>
    </sheetView>
  </sheetViews>
  <sheetFormatPr baseColWidth="10" defaultColWidth="14.5" defaultRowHeight="15.75" customHeight="1" x14ac:dyDescent="0"/>
  <cols>
    <col min="1" max="1" width="10.33203125" hidden="1" customWidth="1"/>
    <col min="2" max="2" width="9.6640625" customWidth="1"/>
    <col min="3" max="3" width="27.6640625" customWidth="1"/>
    <col min="4" max="4" width="47" style="6" customWidth="1"/>
    <col min="5" max="5" width="13" hidden="1" customWidth="1"/>
    <col min="6" max="6" width="9.5" hidden="1" customWidth="1"/>
    <col min="7" max="7" width="7.5" hidden="1" customWidth="1"/>
    <col min="8" max="8" width="18.5" hidden="1" customWidth="1"/>
    <col min="9" max="9" width="11.33203125" hidden="1" customWidth="1"/>
    <col min="10" max="10" width="11.1640625" hidden="1" customWidth="1"/>
    <col min="11" max="11" width="12.5" hidden="1" customWidth="1"/>
    <col min="12" max="12" width="15.1640625" bestFit="1" customWidth="1"/>
    <col min="14" max="14" width="24.33203125" bestFit="1" customWidth="1"/>
    <col min="15" max="15" width="16.5" bestFit="1" customWidth="1"/>
    <col min="19" max="19" width="14.5" style="4"/>
  </cols>
  <sheetData>
    <row r="1" spans="1:19" s="32" customFormat="1" ht="13">
      <c r="A1" s="26" t="s">
        <v>0</v>
      </c>
      <c r="B1" s="27" t="s">
        <v>1</v>
      </c>
      <c r="C1" s="27" t="s">
        <v>2</v>
      </c>
      <c r="D1" s="28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46" t="s">
        <v>11</v>
      </c>
      <c r="M1" s="46" t="s">
        <v>12</v>
      </c>
      <c r="N1" s="46" t="s">
        <v>13</v>
      </c>
      <c r="O1" s="46" t="s">
        <v>14</v>
      </c>
      <c r="P1" s="47" t="s">
        <v>328</v>
      </c>
      <c r="Q1" s="47" t="s">
        <v>329</v>
      </c>
      <c r="R1" s="47" t="s">
        <v>15</v>
      </c>
      <c r="S1" s="31"/>
    </row>
    <row r="2" spans="1:19" ht="13">
      <c r="A2" s="3" t="s">
        <v>16</v>
      </c>
      <c r="B2" s="3">
        <v>9898</v>
      </c>
      <c r="C2" s="3" t="s">
        <v>17</v>
      </c>
      <c r="D2" s="5" t="s">
        <v>18</v>
      </c>
      <c r="E2" s="3">
        <v>40</v>
      </c>
      <c r="F2" s="3">
        <v>70</v>
      </c>
      <c r="G2" s="3">
        <v>99.5</v>
      </c>
      <c r="H2" s="3">
        <v>13</v>
      </c>
      <c r="I2" s="3">
        <v>8</v>
      </c>
      <c r="J2" s="3">
        <v>0</v>
      </c>
      <c r="K2" s="3">
        <v>3033</v>
      </c>
      <c r="L2" s="45">
        <f>IF(F2&gt;=20,IF(F2&gt;40,2,1),0)</f>
        <v>2</v>
      </c>
      <c r="M2" s="2">
        <f t="shared" ref="M2:M33" si="0">IF(E2&gt;45,$D$146,$D$147)</f>
        <v>56800</v>
      </c>
      <c r="N2" s="1">
        <f>SUM(E2+G2+H2+I2-(10*J2)+(K2/100))*O2</f>
        <v>0</v>
      </c>
      <c r="O2" s="45">
        <v>0</v>
      </c>
      <c r="P2" s="45">
        <f t="shared" ref="P2:P33" si="1">IF(M2=$D$146,O2,0)</f>
        <v>0</v>
      </c>
      <c r="Q2" s="45">
        <f t="shared" ref="Q2:Q33" si="2">IF(M2=$D$147,O2,0)</f>
        <v>0</v>
      </c>
      <c r="R2" s="2">
        <f t="shared" ref="R2:R64" si="3">O2*M2</f>
        <v>0</v>
      </c>
    </row>
    <row r="3" spans="1:19" ht="13">
      <c r="A3" s="3" t="s">
        <v>19</v>
      </c>
      <c r="B3" s="48">
        <v>9516</v>
      </c>
      <c r="C3" s="48" t="s">
        <v>17</v>
      </c>
      <c r="D3" s="49" t="s">
        <v>20</v>
      </c>
      <c r="E3" s="3">
        <v>60</v>
      </c>
      <c r="F3" s="3">
        <v>55</v>
      </c>
      <c r="G3" s="3">
        <v>168</v>
      </c>
      <c r="H3" s="3">
        <v>84</v>
      </c>
      <c r="I3" s="3">
        <v>0</v>
      </c>
      <c r="J3" s="3">
        <v>0.2</v>
      </c>
      <c r="K3" s="3">
        <v>3223</v>
      </c>
      <c r="L3" s="45">
        <f t="shared" ref="L3:L65" si="4">IF(F3&gt;=20,IF(F3&gt;40,2,1),0)</f>
        <v>2</v>
      </c>
      <c r="M3" s="2">
        <f t="shared" si="0"/>
        <v>6990</v>
      </c>
      <c r="N3" s="1">
        <f t="shared" ref="N3:N65" si="5">SUM(E3+G3+H3+I3-(10*J3)+(K3/100))*O3</f>
        <v>684.46</v>
      </c>
      <c r="O3" s="45">
        <v>2</v>
      </c>
      <c r="P3" s="45">
        <f t="shared" si="1"/>
        <v>2</v>
      </c>
      <c r="Q3" s="45">
        <f t="shared" si="2"/>
        <v>0</v>
      </c>
      <c r="R3" s="2">
        <f t="shared" si="3"/>
        <v>13980</v>
      </c>
    </row>
    <row r="4" spans="1:19" ht="13">
      <c r="A4" s="3" t="s">
        <v>21</v>
      </c>
      <c r="B4" s="3">
        <v>9404</v>
      </c>
      <c r="C4" s="3" t="s">
        <v>17</v>
      </c>
      <c r="D4" s="5" t="s">
        <v>22</v>
      </c>
      <c r="E4" s="3">
        <v>25</v>
      </c>
      <c r="F4" s="3">
        <v>5</v>
      </c>
      <c r="G4" s="3">
        <v>70</v>
      </c>
      <c r="H4" s="3">
        <v>0</v>
      </c>
      <c r="I4" s="3">
        <v>0</v>
      </c>
      <c r="J4" s="3">
        <v>0.2</v>
      </c>
      <c r="K4" s="3">
        <v>3123</v>
      </c>
      <c r="L4" s="45">
        <f t="shared" si="4"/>
        <v>0</v>
      </c>
      <c r="M4" s="2">
        <f t="shared" si="0"/>
        <v>56800</v>
      </c>
      <c r="N4" s="1">
        <f t="shared" si="5"/>
        <v>0</v>
      </c>
      <c r="O4" s="45">
        <v>0</v>
      </c>
      <c r="P4" s="45">
        <f t="shared" si="1"/>
        <v>0</v>
      </c>
      <c r="Q4" s="45">
        <f t="shared" si="2"/>
        <v>0</v>
      </c>
      <c r="R4" s="2">
        <f t="shared" si="3"/>
        <v>0</v>
      </c>
    </row>
    <row r="5" spans="1:19" ht="13">
      <c r="A5" s="3" t="s">
        <v>24</v>
      </c>
      <c r="B5" s="3">
        <v>9411</v>
      </c>
      <c r="C5" s="3" t="s">
        <v>17</v>
      </c>
      <c r="D5" s="5" t="s">
        <v>25</v>
      </c>
      <c r="E5" s="3">
        <v>10</v>
      </c>
      <c r="F5" s="3">
        <v>2</v>
      </c>
      <c r="G5" s="3">
        <v>131</v>
      </c>
      <c r="H5" s="3">
        <v>57</v>
      </c>
      <c r="I5" s="3">
        <v>0</v>
      </c>
      <c r="J5" s="3">
        <v>0.1</v>
      </c>
      <c r="K5" s="3">
        <v>3295</v>
      </c>
      <c r="L5" s="45">
        <f t="shared" si="4"/>
        <v>0</v>
      </c>
      <c r="M5" s="2">
        <f t="shared" si="0"/>
        <v>56800</v>
      </c>
      <c r="N5" s="1">
        <f t="shared" si="5"/>
        <v>0</v>
      </c>
      <c r="O5" s="45">
        <v>0</v>
      </c>
      <c r="P5" s="45">
        <f t="shared" si="1"/>
        <v>0</v>
      </c>
      <c r="Q5" s="45">
        <f t="shared" si="2"/>
        <v>0</v>
      </c>
      <c r="R5" s="2">
        <f t="shared" si="3"/>
        <v>0</v>
      </c>
    </row>
    <row r="6" spans="1:19" ht="13">
      <c r="A6" s="3" t="s">
        <v>26</v>
      </c>
      <c r="B6" s="3">
        <v>9100</v>
      </c>
      <c r="C6" s="3" t="s">
        <v>17</v>
      </c>
      <c r="D6" s="5" t="s">
        <v>27</v>
      </c>
      <c r="E6" s="3">
        <v>25</v>
      </c>
      <c r="F6" s="3">
        <v>38</v>
      </c>
      <c r="G6" s="3">
        <v>98</v>
      </c>
      <c r="H6" s="3">
        <v>35</v>
      </c>
      <c r="I6" s="3">
        <v>0</v>
      </c>
      <c r="J6" s="3">
        <v>0.5</v>
      </c>
      <c r="K6" s="3">
        <v>3295</v>
      </c>
      <c r="L6" s="45">
        <f t="shared" si="4"/>
        <v>1</v>
      </c>
      <c r="M6" s="2">
        <f t="shared" si="0"/>
        <v>56800</v>
      </c>
      <c r="N6" s="1">
        <f t="shared" si="5"/>
        <v>0</v>
      </c>
      <c r="O6" s="45">
        <v>0</v>
      </c>
      <c r="P6" s="45">
        <f t="shared" si="1"/>
        <v>0</v>
      </c>
      <c r="Q6" s="45">
        <f t="shared" si="2"/>
        <v>0</v>
      </c>
      <c r="R6" s="2">
        <f t="shared" si="3"/>
        <v>0</v>
      </c>
    </row>
    <row r="7" spans="1:19" ht="13">
      <c r="A7" s="3" t="s">
        <v>31</v>
      </c>
      <c r="B7" s="3">
        <v>9155</v>
      </c>
      <c r="C7" s="3" t="s">
        <v>17</v>
      </c>
      <c r="D7" s="5" t="s">
        <v>32</v>
      </c>
      <c r="E7" s="3">
        <v>30</v>
      </c>
      <c r="F7" s="3">
        <v>20</v>
      </c>
      <c r="G7" s="3">
        <v>58</v>
      </c>
      <c r="H7" s="3">
        <v>6</v>
      </c>
      <c r="I7" s="3">
        <v>4</v>
      </c>
      <c r="J7" s="3">
        <v>0.2</v>
      </c>
      <c r="K7" s="3">
        <v>3295</v>
      </c>
      <c r="L7" s="45">
        <f t="shared" si="4"/>
        <v>1</v>
      </c>
      <c r="M7" s="2">
        <f t="shared" si="0"/>
        <v>56800</v>
      </c>
      <c r="N7" s="1">
        <f t="shared" si="5"/>
        <v>0</v>
      </c>
      <c r="O7" s="45">
        <v>0</v>
      </c>
      <c r="P7" s="45">
        <f t="shared" si="1"/>
        <v>0</v>
      </c>
      <c r="Q7" s="45">
        <f t="shared" si="2"/>
        <v>0</v>
      </c>
      <c r="R7" s="2">
        <f t="shared" si="3"/>
        <v>0</v>
      </c>
    </row>
    <row r="8" spans="1:19" ht="13">
      <c r="A8" s="3" t="s">
        <v>33</v>
      </c>
      <c r="B8" s="3">
        <v>9002</v>
      </c>
      <c r="C8" s="3" t="s">
        <v>17</v>
      </c>
      <c r="D8" s="5" t="s">
        <v>34</v>
      </c>
      <c r="E8" s="3">
        <v>15</v>
      </c>
      <c r="F8" s="3">
        <v>64</v>
      </c>
      <c r="G8" s="3">
        <v>168</v>
      </c>
      <c r="H8" s="3">
        <v>84</v>
      </c>
      <c r="I8" s="3">
        <v>0</v>
      </c>
      <c r="J8" s="3">
        <v>0.4</v>
      </c>
      <c r="K8" s="3">
        <v>3195</v>
      </c>
      <c r="L8" s="45">
        <f t="shared" si="4"/>
        <v>2</v>
      </c>
      <c r="M8" s="2">
        <f t="shared" si="0"/>
        <v>56800</v>
      </c>
      <c r="N8" s="1">
        <f t="shared" si="5"/>
        <v>0</v>
      </c>
      <c r="O8" s="45">
        <v>0</v>
      </c>
      <c r="P8" s="45">
        <f t="shared" si="1"/>
        <v>0</v>
      </c>
      <c r="Q8" s="45">
        <f t="shared" si="2"/>
        <v>0</v>
      </c>
      <c r="R8" s="2">
        <f t="shared" si="3"/>
        <v>0</v>
      </c>
    </row>
    <row r="9" spans="1:19" ht="13">
      <c r="A9" s="3" t="s">
        <v>35</v>
      </c>
      <c r="B9" s="3">
        <v>9003</v>
      </c>
      <c r="C9" s="3" t="s">
        <v>17</v>
      </c>
      <c r="D9" s="5" t="s">
        <v>36</v>
      </c>
      <c r="E9" s="3">
        <v>15</v>
      </c>
      <c r="F9" s="3">
        <v>30</v>
      </c>
      <c r="G9" s="3">
        <v>53</v>
      </c>
      <c r="H9" s="3">
        <v>0</v>
      </c>
      <c r="I9" s="3">
        <v>3</v>
      </c>
      <c r="J9" s="3">
        <v>0.2</v>
      </c>
      <c r="K9" s="3">
        <v>3372</v>
      </c>
      <c r="L9" s="45">
        <f t="shared" si="4"/>
        <v>1</v>
      </c>
      <c r="M9" s="2">
        <f t="shared" si="0"/>
        <v>56800</v>
      </c>
      <c r="N9" s="1">
        <f t="shared" si="5"/>
        <v>0</v>
      </c>
      <c r="O9" s="45">
        <v>0</v>
      </c>
      <c r="P9" s="45">
        <f t="shared" si="1"/>
        <v>0</v>
      </c>
      <c r="Q9" s="45">
        <f t="shared" si="2"/>
        <v>0</v>
      </c>
      <c r="R9" s="2">
        <f t="shared" si="3"/>
        <v>0</v>
      </c>
    </row>
    <row r="10" spans="1:19" ht="13">
      <c r="A10" s="3" t="s">
        <v>37</v>
      </c>
      <c r="B10" s="3">
        <v>8929</v>
      </c>
      <c r="C10" s="3" t="s">
        <v>17</v>
      </c>
      <c r="D10" s="5" t="s">
        <v>38</v>
      </c>
      <c r="E10" s="3">
        <v>70</v>
      </c>
      <c r="F10" s="3">
        <v>9</v>
      </c>
      <c r="G10" s="3">
        <v>79</v>
      </c>
      <c r="H10" s="3">
        <v>12</v>
      </c>
      <c r="I10" s="3">
        <v>0</v>
      </c>
      <c r="J10" s="3">
        <v>0.3</v>
      </c>
      <c r="K10" s="3">
        <v>3403</v>
      </c>
      <c r="L10" s="45">
        <f t="shared" si="4"/>
        <v>0</v>
      </c>
      <c r="M10" s="2">
        <f t="shared" si="0"/>
        <v>6990</v>
      </c>
      <c r="N10" s="1">
        <f t="shared" si="5"/>
        <v>0</v>
      </c>
      <c r="O10" s="45">
        <v>0</v>
      </c>
      <c r="P10" s="45">
        <f t="shared" si="1"/>
        <v>0</v>
      </c>
      <c r="Q10" s="45">
        <f t="shared" si="2"/>
        <v>0</v>
      </c>
      <c r="R10" s="2">
        <f t="shared" si="3"/>
        <v>0</v>
      </c>
    </row>
    <row r="11" spans="1:19" ht="13">
      <c r="A11" s="3" t="s">
        <v>39</v>
      </c>
      <c r="B11" s="3">
        <v>8900</v>
      </c>
      <c r="C11" s="3" t="s">
        <v>17</v>
      </c>
      <c r="D11" s="5" t="s">
        <v>40</v>
      </c>
      <c r="E11" s="3">
        <v>52.5</v>
      </c>
      <c r="F11" s="3">
        <v>75</v>
      </c>
      <c r="G11" s="3">
        <v>62</v>
      </c>
      <c r="H11" s="3">
        <v>4</v>
      </c>
      <c r="I11" s="3">
        <v>0</v>
      </c>
      <c r="J11" s="3">
        <v>0.3</v>
      </c>
      <c r="K11" s="3">
        <v>3353</v>
      </c>
      <c r="L11" s="45">
        <f t="shared" si="4"/>
        <v>2</v>
      </c>
      <c r="M11" s="2">
        <f t="shared" si="0"/>
        <v>6990</v>
      </c>
      <c r="N11" s="1">
        <f t="shared" si="5"/>
        <v>0</v>
      </c>
      <c r="O11" s="45">
        <v>0</v>
      </c>
      <c r="P11" s="45">
        <f t="shared" si="1"/>
        <v>0</v>
      </c>
      <c r="Q11" s="45">
        <f t="shared" si="2"/>
        <v>0</v>
      </c>
      <c r="R11" s="2">
        <f t="shared" si="3"/>
        <v>0</v>
      </c>
    </row>
    <row r="12" spans="1:19" ht="13">
      <c r="A12" s="3" t="s">
        <v>41</v>
      </c>
      <c r="B12" s="3">
        <v>8805</v>
      </c>
      <c r="C12" s="3" t="s">
        <v>17</v>
      </c>
      <c r="D12" s="5" t="s">
        <v>42</v>
      </c>
      <c r="E12" s="3">
        <v>15</v>
      </c>
      <c r="F12" s="3">
        <v>50</v>
      </c>
      <c r="G12" s="3">
        <v>46</v>
      </c>
      <c r="H12" s="3">
        <v>0</v>
      </c>
      <c r="I12" s="3">
        <v>0</v>
      </c>
      <c r="J12" s="3">
        <v>0.4</v>
      </c>
      <c r="K12" s="3">
        <v>3618</v>
      </c>
      <c r="L12" s="45">
        <f t="shared" si="4"/>
        <v>2</v>
      </c>
      <c r="M12" s="2">
        <f t="shared" si="0"/>
        <v>56800</v>
      </c>
      <c r="N12" s="1">
        <f t="shared" si="5"/>
        <v>0</v>
      </c>
      <c r="O12" s="45">
        <v>0</v>
      </c>
      <c r="P12" s="45">
        <f t="shared" si="1"/>
        <v>0</v>
      </c>
      <c r="Q12" s="45">
        <f t="shared" si="2"/>
        <v>0</v>
      </c>
      <c r="R12" s="2">
        <f t="shared" si="3"/>
        <v>0</v>
      </c>
    </row>
    <row r="13" spans="1:19" ht="13">
      <c r="A13" s="3" t="s">
        <v>43</v>
      </c>
      <c r="B13" s="3">
        <v>8806</v>
      </c>
      <c r="C13" s="3" t="s">
        <v>17</v>
      </c>
      <c r="D13" s="5" t="s">
        <v>44</v>
      </c>
      <c r="E13" s="3">
        <v>30</v>
      </c>
      <c r="F13" s="3">
        <v>26</v>
      </c>
      <c r="G13" s="3">
        <v>75</v>
      </c>
      <c r="H13" s="3">
        <v>28</v>
      </c>
      <c r="I13" s="3">
        <v>0</v>
      </c>
      <c r="J13" s="3">
        <v>0.4</v>
      </c>
      <c r="K13" s="3">
        <v>3568</v>
      </c>
      <c r="L13" s="45">
        <f t="shared" si="4"/>
        <v>1</v>
      </c>
      <c r="M13" s="2">
        <f t="shared" si="0"/>
        <v>56800</v>
      </c>
      <c r="N13" s="1">
        <f t="shared" si="5"/>
        <v>0</v>
      </c>
      <c r="O13" s="45">
        <v>0</v>
      </c>
      <c r="P13" s="45">
        <f t="shared" si="1"/>
        <v>0</v>
      </c>
      <c r="Q13" s="45">
        <f t="shared" si="2"/>
        <v>0</v>
      </c>
      <c r="R13" s="2">
        <f t="shared" si="3"/>
        <v>0</v>
      </c>
    </row>
    <row r="14" spans="1:19" ht="13">
      <c r="A14" s="3" t="s">
        <v>45</v>
      </c>
      <c r="B14" s="3">
        <v>8703</v>
      </c>
      <c r="C14" s="3" t="s">
        <v>17</v>
      </c>
      <c r="D14" s="5" t="s">
        <v>46</v>
      </c>
      <c r="E14" s="3">
        <v>15</v>
      </c>
      <c r="F14" s="3">
        <v>48</v>
      </c>
      <c r="G14" s="3">
        <v>105</v>
      </c>
      <c r="H14" s="3">
        <v>42</v>
      </c>
      <c r="I14" s="3">
        <v>0</v>
      </c>
      <c r="J14" s="3">
        <v>0.4</v>
      </c>
      <c r="K14" s="3">
        <v>3970</v>
      </c>
      <c r="L14" s="45">
        <f t="shared" si="4"/>
        <v>2</v>
      </c>
      <c r="M14" s="2">
        <f t="shared" si="0"/>
        <v>56800</v>
      </c>
      <c r="N14" s="1">
        <f t="shared" si="5"/>
        <v>0</v>
      </c>
      <c r="O14" s="45">
        <v>0</v>
      </c>
      <c r="P14" s="45">
        <f t="shared" si="1"/>
        <v>0</v>
      </c>
      <c r="Q14" s="45">
        <f t="shared" si="2"/>
        <v>0</v>
      </c>
      <c r="R14" s="2">
        <f t="shared" si="3"/>
        <v>0</v>
      </c>
    </row>
    <row r="15" spans="1:19" ht="13">
      <c r="A15" s="3" t="s">
        <v>47</v>
      </c>
      <c r="B15" s="3">
        <v>8702</v>
      </c>
      <c r="C15" s="3" t="s">
        <v>17</v>
      </c>
      <c r="D15" s="5" t="s">
        <v>48</v>
      </c>
      <c r="E15" s="3">
        <v>45</v>
      </c>
      <c r="F15" s="3">
        <v>21</v>
      </c>
      <c r="G15" s="3">
        <v>84</v>
      </c>
      <c r="H15" s="3">
        <v>7</v>
      </c>
      <c r="I15" s="3">
        <v>0</v>
      </c>
      <c r="J15" s="3">
        <v>0.4</v>
      </c>
      <c r="K15" s="3">
        <v>3880</v>
      </c>
      <c r="L15" s="45">
        <f t="shared" si="4"/>
        <v>1</v>
      </c>
      <c r="M15" s="2">
        <f t="shared" si="0"/>
        <v>56800</v>
      </c>
      <c r="N15" s="1">
        <f t="shared" si="5"/>
        <v>0</v>
      </c>
      <c r="O15" s="45">
        <v>0</v>
      </c>
      <c r="P15" s="45">
        <f t="shared" si="1"/>
        <v>0</v>
      </c>
      <c r="Q15" s="45">
        <f t="shared" si="2"/>
        <v>0</v>
      </c>
      <c r="R15" s="2">
        <f t="shared" si="3"/>
        <v>0</v>
      </c>
    </row>
    <row r="16" spans="1:19" ht="13">
      <c r="A16" s="3" t="s">
        <v>49</v>
      </c>
      <c r="B16" s="3">
        <v>8650</v>
      </c>
      <c r="C16" s="3" t="s">
        <v>17</v>
      </c>
      <c r="D16" s="5" t="s">
        <v>50</v>
      </c>
      <c r="E16" s="3">
        <v>15</v>
      </c>
      <c r="F16" s="3">
        <v>0</v>
      </c>
      <c r="G16" s="3">
        <f>11*7-2</f>
        <v>75</v>
      </c>
      <c r="H16" s="3">
        <v>0</v>
      </c>
      <c r="I16" s="3">
        <v>2</v>
      </c>
      <c r="J16" s="3">
        <v>0.5</v>
      </c>
      <c r="K16" s="3">
        <v>3920</v>
      </c>
      <c r="L16" s="45">
        <f t="shared" si="4"/>
        <v>0</v>
      </c>
      <c r="M16" s="2">
        <f t="shared" si="0"/>
        <v>56800</v>
      </c>
      <c r="N16" s="1">
        <f t="shared" si="5"/>
        <v>0</v>
      </c>
      <c r="O16" s="45">
        <v>0</v>
      </c>
      <c r="P16" s="45">
        <f t="shared" si="1"/>
        <v>0</v>
      </c>
      <c r="Q16" s="45">
        <f t="shared" si="2"/>
        <v>0</v>
      </c>
      <c r="R16" s="2">
        <f t="shared" si="3"/>
        <v>0</v>
      </c>
    </row>
    <row r="17" spans="1:18" ht="13">
      <c r="A17" s="3" t="s">
        <v>52</v>
      </c>
      <c r="B17" s="3">
        <v>8556</v>
      </c>
      <c r="C17" s="3" t="s">
        <v>17</v>
      </c>
      <c r="D17" s="5" t="s">
        <v>53</v>
      </c>
      <c r="E17" s="3">
        <v>45</v>
      </c>
      <c r="F17" s="3">
        <v>26</v>
      </c>
      <c r="G17" s="3">
        <v>49</v>
      </c>
      <c r="H17" s="3">
        <v>0</v>
      </c>
      <c r="I17" s="3">
        <v>0</v>
      </c>
      <c r="J17" s="3">
        <v>0.5</v>
      </c>
      <c r="K17" s="3">
        <v>4645</v>
      </c>
      <c r="L17" s="45">
        <f t="shared" si="4"/>
        <v>1</v>
      </c>
      <c r="M17" s="2">
        <f t="shared" si="0"/>
        <v>56800</v>
      </c>
      <c r="N17" s="1">
        <f t="shared" si="5"/>
        <v>0</v>
      </c>
      <c r="O17" s="45">
        <v>0</v>
      </c>
      <c r="P17" s="45">
        <f t="shared" si="1"/>
        <v>0</v>
      </c>
      <c r="Q17" s="45">
        <f t="shared" si="2"/>
        <v>0</v>
      </c>
      <c r="R17" s="2">
        <f t="shared" si="3"/>
        <v>0</v>
      </c>
    </row>
    <row r="18" spans="1:18" ht="13">
      <c r="A18" s="3" t="s">
        <v>54</v>
      </c>
      <c r="B18" s="3">
        <v>8651</v>
      </c>
      <c r="C18" s="3" t="s">
        <v>17</v>
      </c>
      <c r="D18" s="5" t="s">
        <v>55</v>
      </c>
      <c r="E18" s="3">
        <v>60</v>
      </c>
      <c r="F18" s="3">
        <v>78</v>
      </c>
      <c r="G18" s="3">
        <v>97</v>
      </c>
      <c r="H18" s="3">
        <v>47</v>
      </c>
      <c r="I18" s="3">
        <v>0</v>
      </c>
      <c r="J18" s="3">
        <v>0.5</v>
      </c>
      <c r="K18" s="3">
        <v>4047</v>
      </c>
      <c r="L18" s="45">
        <f t="shared" si="4"/>
        <v>2</v>
      </c>
      <c r="M18" s="2">
        <f t="shared" si="0"/>
        <v>6990</v>
      </c>
      <c r="N18" s="1">
        <f t="shared" si="5"/>
        <v>0</v>
      </c>
      <c r="O18" s="45">
        <v>0</v>
      </c>
      <c r="P18" s="45">
        <f t="shared" si="1"/>
        <v>0</v>
      </c>
      <c r="Q18" s="45">
        <f t="shared" si="2"/>
        <v>0</v>
      </c>
      <c r="R18" s="2">
        <f t="shared" si="3"/>
        <v>0</v>
      </c>
    </row>
    <row r="19" spans="1:18" ht="13">
      <c r="A19" s="3" t="s">
        <v>56</v>
      </c>
      <c r="B19" s="3">
        <v>8609</v>
      </c>
      <c r="C19" s="3" t="s">
        <v>17</v>
      </c>
      <c r="D19" s="5" t="s">
        <v>57</v>
      </c>
      <c r="E19" s="3">
        <v>37.5</v>
      </c>
      <c r="F19" s="3">
        <v>41</v>
      </c>
      <c r="G19" s="3">
        <v>86</v>
      </c>
      <c r="H19" s="3">
        <v>30</v>
      </c>
      <c r="I19" s="3">
        <v>0</v>
      </c>
      <c r="J19" s="3">
        <v>0.5</v>
      </c>
      <c r="K19" s="3">
        <v>4076</v>
      </c>
      <c r="L19" s="45">
        <f t="shared" si="4"/>
        <v>2</v>
      </c>
      <c r="M19" s="2">
        <f t="shared" si="0"/>
        <v>56800</v>
      </c>
      <c r="N19" s="1">
        <f t="shared" si="5"/>
        <v>0</v>
      </c>
      <c r="O19" s="45">
        <v>0</v>
      </c>
      <c r="P19" s="45">
        <f t="shared" si="1"/>
        <v>0</v>
      </c>
      <c r="Q19" s="45">
        <f t="shared" si="2"/>
        <v>0</v>
      </c>
      <c r="R19" s="2">
        <f t="shared" si="3"/>
        <v>0</v>
      </c>
    </row>
    <row r="20" spans="1:18" ht="13">
      <c r="A20" s="3" t="s">
        <v>58</v>
      </c>
      <c r="B20" s="3">
        <v>8405</v>
      </c>
      <c r="C20" s="3" t="s">
        <v>17</v>
      </c>
      <c r="D20" s="5" t="s">
        <v>60</v>
      </c>
      <c r="E20" s="3">
        <v>60</v>
      </c>
      <c r="F20" s="3">
        <v>99</v>
      </c>
      <c r="G20" s="3">
        <v>104</v>
      </c>
      <c r="H20" s="3">
        <v>14</v>
      </c>
      <c r="I20" s="3">
        <v>0</v>
      </c>
      <c r="J20" s="3">
        <v>0.6</v>
      </c>
      <c r="K20" s="3">
        <v>4780</v>
      </c>
      <c r="L20" s="45">
        <f t="shared" si="4"/>
        <v>2</v>
      </c>
      <c r="M20" s="2">
        <f t="shared" si="0"/>
        <v>6990</v>
      </c>
      <c r="N20" s="1">
        <f t="shared" si="5"/>
        <v>0</v>
      </c>
      <c r="O20" s="45">
        <v>0</v>
      </c>
      <c r="P20" s="45">
        <f t="shared" si="1"/>
        <v>0</v>
      </c>
      <c r="Q20" s="45">
        <f t="shared" si="2"/>
        <v>0</v>
      </c>
      <c r="R20" s="2">
        <f t="shared" si="3"/>
        <v>0</v>
      </c>
    </row>
    <row r="21" spans="1:18" ht="13">
      <c r="A21" s="3" t="s">
        <v>61</v>
      </c>
      <c r="B21" s="3">
        <v>209</v>
      </c>
      <c r="C21" s="3" t="s">
        <v>62</v>
      </c>
      <c r="D21" s="5" t="s">
        <v>63</v>
      </c>
      <c r="E21" s="3">
        <v>37.5</v>
      </c>
      <c r="F21" s="3">
        <v>21</v>
      </c>
      <c r="G21" s="3">
        <v>39</v>
      </c>
      <c r="H21" s="3">
        <v>2</v>
      </c>
      <c r="I21" s="3">
        <v>0</v>
      </c>
      <c r="J21" s="3">
        <v>1</v>
      </c>
      <c r="K21" s="3">
        <v>5401</v>
      </c>
      <c r="L21" s="45">
        <f t="shared" si="4"/>
        <v>1</v>
      </c>
      <c r="M21" s="2">
        <f t="shared" si="0"/>
        <v>56800</v>
      </c>
      <c r="N21" s="1">
        <f t="shared" si="5"/>
        <v>0</v>
      </c>
      <c r="O21" s="45">
        <v>0</v>
      </c>
      <c r="P21" s="45">
        <f t="shared" si="1"/>
        <v>0</v>
      </c>
      <c r="Q21" s="45">
        <f t="shared" si="2"/>
        <v>0</v>
      </c>
      <c r="R21" s="2">
        <f t="shared" si="3"/>
        <v>0</v>
      </c>
    </row>
    <row r="22" spans="1:18" ht="13">
      <c r="A22" s="3" t="s">
        <v>64</v>
      </c>
      <c r="B22" s="3">
        <v>202</v>
      </c>
      <c r="C22" s="3" t="s">
        <v>62</v>
      </c>
      <c r="D22" s="5" t="s">
        <v>65</v>
      </c>
      <c r="E22" s="3">
        <v>15</v>
      </c>
      <c r="F22" s="3">
        <v>10</v>
      </c>
      <c r="G22" s="3">
        <f>(1.5+11)*7+2</f>
        <v>89.5</v>
      </c>
      <c r="H22" s="3">
        <f>4*7+2</f>
        <v>30</v>
      </c>
      <c r="I22" s="3">
        <v>2</v>
      </c>
      <c r="J22" s="3">
        <v>1</v>
      </c>
      <c r="K22" s="3">
        <v>5401</v>
      </c>
      <c r="L22" s="45">
        <f t="shared" si="4"/>
        <v>0</v>
      </c>
      <c r="M22" s="2">
        <f t="shared" si="0"/>
        <v>56800</v>
      </c>
      <c r="N22" s="1">
        <f t="shared" si="5"/>
        <v>0</v>
      </c>
      <c r="O22" s="45">
        <v>0</v>
      </c>
      <c r="P22" s="45">
        <f t="shared" si="1"/>
        <v>0</v>
      </c>
      <c r="Q22" s="45">
        <f t="shared" si="2"/>
        <v>0</v>
      </c>
      <c r="R22" s="2">
        <f t="shared" si="3"/>
        <v>0</v>
      </c>
    </row>
    <row r="23" spans="1:18" ht="13">
      <c r="A23" s="3" t="s">
        <v>68</v>
      </c>
      <c r="B23" s="3">
        <v>214</v>
      </c>
      <c r="C23" s="3" t="s">
        <v>62</v>
      </c>
      <c r="D23" s="5" t="s">
        <v>70</v>
      </c>
      <c r="E23" s="3">
        <v>15</v>
      </c>
      <c r="F23" s="3">
        <v>7</v>
      </c>
      <c r="G23" s="3">
        <f>(2+11)*7+2</f>
        <v>93</v>
      </c>
      <c r="H23" s="3">
        <f>4*7+2</f>
        <v>30</v>
      </c>
      <c r="I23" s="3">
        <v>2</v>
      </c>
      <c r="J23" s="3">
        <v>1</v>
      </c>
      <c r="K23" s="3">
        <v>5401</v>
      </c>
      <c r="L23" s="45">
        <f t="shared" si="4"/>
        <v>0</v>
      </c>
      <c r="M23" s="2">
        <f t="shared" si="0"/>
        <v>56800</v>
      </c>
      <c r="N23" s="1">
        <f t="shared" si="5"/>
        <v>0</v>
      </c>
      <c r="O23" s="45">
        <v>0</v>
      </c>
      <c r="P23" s="45">
        <f t="shared" si="1"/>
        <v>0</v>
      </c>
      <c r="Q23" s="45">
        <f t="shared" si="2"/>
        <v>0</v>
      </c>
      <c r="R23" s="2">
        <f t="shared" si="3"/>
        <v>0</v>
      </c>
    </row>
    <row r="24" spans="1:18" ht="13">
      <c r="A24" s="3" t="s">
        <v>71</v>
      </c>
      <c r="B24" s="3">
        <v>7900</v>
      </c>
      <c r="C24" s="3" t="s">
        <v>17</v>
      </c>
      <c r="D24" s="5" t="s">
        <v>73</v>
      </c>
      <c r="E24" s="3">
        <v>37.5</v>
      </c>
      <c r="F24" s="3">
        <v>21</v>
      </c>
      <c r="G24" s="3">
        <v>65</v>
      </c>
      <c r="H24" s="3">
        <v>8</v>
      </c>
      <c r="I24" s="3">
        <v>0</v>
      </c>
      <c r="J24" s="3">
        <v>1</v>
      </c>
      <c r="K24" s="3">
        <v>5401</v>
      </c>
      <c r="L24" s="45">
        <f t="shared" si="4"/>
        <v>1</v>
      </c>
      <c r="M24" s="2">
        <f t="shared" si="0"/>
        <v>56800</v>
      </c>
      <c r="N24" s="1">
        <f t="shared" si="5"/>
        <v>0</v>
      </c>
      <c r="O24" s="45">
        <v>0</v>
      </c>
      <c r="P24" s="45">
        <f t="shared" si="1"/>
        <v>0</v>
      </c>
      <c r="Q24" s="45">
        <f t="shared" si="2"/>
        <v>0</v>
      </c>
      <c r="R24" s="2">
        <f t="shared" si="3"/>
        <v>0</v>
      </c>
    </row>
    <row r="25" spans="1:18" ht="13">
      <c r="A25" s="3" t="s">
        <v>74</v>
      </c>
      <c r="B25" s="3">
        <v>7500</v>
      </c>
      <c r="C25" s="3" t="s">
        <v>17</v>
      </c>
      <c r="D25" s="5" t="s">
        <v>75</v>
      </c>
      <c r="E25" s="3">
        <v>30</v>
      </c>
      <c r="F25" s="3">
        <v>600</v>
      </c>
      <c r="G25" s="3">
        <v>168</v>
      </c>
      <c r="H25" s="3">
        <v>84</v>
      </c>
      <c r="I25" s="3">
        <v>0</v>
      </c>
      <c r="J25" s="3">
        <v>1.2</v>
      </c>
      <c r="K25" s="3">
        <v>6183</v>
      </c>
      <c r="L25" s="45">
        <f t="shared" si="4"/>
        <v>2</v>
      </c>
      <c r="M25" s="2">
        <f t="shared" si="0"/>
        <v>56800</v>
      </c>
      <c r="N25" s="1">
        <f t="shared" si="5"/>
        <v>0</v>
      </c>
      <c r="O25" s="45">
        <v>0</v>
      </c>
      <c r="P25" s="45">
        <f t="shared" si="1"/>
        <v>0</v>
      </c>
      <c r="Q25" s="45">
        <f t="shared" si="2"/>
        <v>0</v>
      </c>
      <c r="R25" s="2">
        <f t="shared" si="3"/>
        <v>0</v>
      </c>
    </row>
    <row r="26" spans="1:18" ht="13">
      <c r="A26" s="3" t="s">
        <v>76</v>
      </c>
      <c r="B26" s="3">
        <v>921</v>
      </c>
      <c r="C26" s="3" t="s">
        <v>77</v>
      </c>
      <c r="D26" s="5" t="s">
        <v>25</v>
      </c>
      <c r="E26" s="3">
        <v>10</v>
      </c>
      <c r="F26" s="3">
        <v>3</v>
      </c>
      <c r="G26" s="3">
        <f>19*7-3</f>
        <v>130</v>
      </c>
      <c r="H26" s="3">
        <f>2*7-2+5*7-1</f>
        <v>46</v>
      </c>
      <c r="I26" s="3">
        <v>0</v>
      </c>
      <c r="J26" s="3">
        <v>1.2</v>
      </c>
      <c r="K26" s="3">
        <v>6616</v>
      </c>
      <c r="L26" s="45">
        <f t="shared" si="4"/>
        <v>0</v>
      </c>
      <c r="M26" s="2">
        <f t="shared" si="0"/>
        <v>56800</v>
      </c>
      <c r="N26" s="1">
        <f t="shared" si="5"/>
        <v>0</v>
      </c>
      <c r="O26" s="45">
        <v>0</v>
      </c>
      <c r="P26" s="45">
        <f t="shared" si="1"/>
        <v>0</v>
      </c>
      <c r="Q26" s="45">
        <f t="shared" si="2"/>
        <v>0</v>
      </c>
      <c r="R26" s="2">
        <f t="shared" si="3"/>
        <v>0</v>
      </c>
    </row>
    <row r="27" spans="1:18" ht="13">
      <c r="A27" s="3" t="s">
        <v>78</v>
      </c>
      <c r="B27" s="3">
        <v>539</v>
      </c>
      <c r="C27" s="3" t="s">
        <v>79</v>
      </c>
      <c r="D27" s="5" t="s">
        <v>80</v>
      </c>
      <c r="E27" s="3">
        <f>(15+90)/2</f>
        <v>52.5</v>
      </c>
      <c r="F27" s="3">
        <v>24</v>
      </c>
      <c r="G27" s="3">
        <v>45</v>
      </c>
      <c r="H27" s="3">
        <v>5</v>
      </c>
      <c r="I27" s="3">
        <v>2</v>
      </c>
      <c r="J27" s="3">
        <v>1.1000000000000001</v>
      </c>
      <c r="K27" s="3">
        <v>6616</v>
      </c>
      <c r="L27" s="45">
        <f t="shared" si="4"/>
        <v>1</v>
      </c>
      <c r="M27" s="2">
        <f t="shared" si="0"/>
        <v>6990</v>
      </c>
      <c r="N27" s="1">
        <f t="shared" si="5"/>
        <v>0</v>
      </c>
      <c r="O27" s="45">
        <v>0</v>
      </c>
      <c r="P27" s="45">
        <f t="shared" si="1"/>
        <v>0</v>
      </c>
      <c r="Q27" s="45">
        <f t="shared" si="2"/>
        <v>0</v>
      </c>
      <c r="R27" s="2">
        <f t="shared" si="3"/>
        <v>0</v>
      </c>
    </row>
    <row r="28" spans="1:18" ht="13">
      <c r="A28" s="25" t="s">
        <v>327</v>
      </c>
      <c r="B28" s="3">
        <v>7411</v>
      </c>
      <c r="C28" s="3" t="s">
        <v>17</v>
      </c>
      <c r="D28" s="5" t="s">
        <v>81</v>
      </c>
      <c r="E28" s="3">
        <f>AVERAGE(20,60)</f>
        <v>40</v>
      </c>
      <c r="F28" s="3">
        <v>20</v>
      </c>
      <c r="G28" s="3">
        <v>46</v>
      </c>
      <c r="H28" s="3">
        <v>0</v>
      </c>
      <c r="I28" s="3">
        <v>2</v>
      </c>
      <c r="J28" s="3">
        <v>1.1000000000000001</v>
      </c>
      <c r="K28" s="3">
        <v>6616</v>
      </c>
      <c r="L28" s="45">
        <f t="shared" si="4"/>
        <v>1</v>
      </c>
      <c r="M28" s="2">
        <f t="shared" si="0"/>
        <v>56800</v>
      </c>
      <c r="N28" s="1">
        <f t="shared" si="5"/>
        <v>0</v>
      </c>
      <c r="O28" s="45">
        <v>0</v>
      </c>
      <c r="P28" s="45">
        <f t="shared" si="1"/>
        <v>0</v>
      </c>
      <c r="Q28" s="45">
        <f t="shared" si="2"/>
        <v>0</v>
      </c>
      <c r="R28" s="2">
        <f t="shared" si="3"/>
        <v>0</v>
      </c>
    </row>
    <row r="29" spans="1:18" ht="13">
      <c r="A29" s="3" t="s">
        <v>82</v>
      </c>
      <c r="B29" s="3">
        <v>7053</v>
      </c>
      <c r="C29" s="3" t="s">
        <v>17</v>
      </c>
      <c r="D29" s="5" t="s">
        <v>83</v>
      </c>
      <c r="E29" s="3">
        <v>20</v>
      </c>
      <c r="F29" s="3">
        <v>0</v>
      </c>
      <c r="G29" s="3">
        <f>8.5*6-1</f>
        <v>50</v>
      </c>
      <c r="H29" s="3">
        <v>0</v>
      </c>
      <c r="I29" s="3">
        <v>0</v>
      </c>
      <c r="J29" s="3">
        <v>1.2</v>
      </c>
      <c r="K29" s="3">
        <v>6616</v>
      </c>
      <c r="L29" s="45">
        <f t="shared" si="4"/>
        <v>0</v>
      </c>
      <c r="M29" s="2">
        <f t="shared" si="0"/>
        <v>56800</v>
      </c>
      <c r="N29" s="1">
        <f t="shared" si="5"/>
        <v>0</v>
      </c>
      <c r="O29" s="45">
        <v>0</v>
      </c>
      <c r="P29" s="45">
        <f t="shared" si="1"/>
        <v>0</v>
      </c>
      <c r="Q29" s="45">
        <f t="shared" si="2"/>
        <v>0</v>
      </c>
      <c r="R29" s="2">
        <f t="shared" si="3"/>
        <v>0</v>
      </c>
    </row>
    <row r="30" spans="1:18" ht="13">
      <c r="A30" s="3" t="s">
        <v>84</v>
      </c>
      <c r="B30" s="3">
        <v>830</v>
      </c>
      <c r="C30" s="3" t="s">
        <v>85</v>
      </c>
      <c r="D30" s="5" t="s">
        <v>86</v>
      </c>
      <c r="E30" s="3">
        <v>10</v>
      </c>
      <c r="F30" s="3">
        <v>23</v>
      </c>
      <c r="G30" s="3">
        <v>126</v>
      </c>
      <c r="H30" s="3">
        <v>42</v>
      </c>
      <c r="I30" s="3">
        <v>0</v>
      </c>
      <c r="J30" s="3">
        <v>1.2</v>
      </c>
      <c r="K30" s="3">
        <v>6616</v>
      </c>
      <c r="L30" s="45">
        <f t="shared" si="4"/>
        <v>1</v>
      </c>
      <c r="M30" s="2">
        <f t="shared" si="0"/>
        <v>56800</v>
      </c>
      <c r="N30" s="1">
        <f t="shared" si="5"/>
        <v>0</v>
      </c>
      <c r="O30" s="45">
        <v>0</v>
      </c>
      <c r="P30" s="45">
        <f t="shared" si="1"/>
        <v>0</v>
      </c>
      <c r="Q30" s="45">
        <f t="shared" si="2"/>
        <v>0</v>
      </c>
      <c r="R30" s="2">
        <f t="shared" si="3"/>
        <v>0</v>
      </c>
    </row>
    <row r="31" spans="1:18" ht="13">
      <c r="A31" s="3" t="s">
        <v>87</v>
      </c>
      <c r="B31" s="3">
        <v>6901</v>
      </c>
      <c r="C31" s="3" t="s">
        <v>17</v>
      </c>
      <c r="D31" s="5" t="s">
        <v>88</v>
      </c>
      <c r="E31" s="3">
        <v>15</v>
      </c>
      <c r="F31" s="3">
        <v>32</v>
      </c>
      <c r="G31" s="3">
        <v>77</v>
      </c>
      <c r="H31" s="3">
        <v>17.5</v>
      </c>
      <c r="I31" s="3">
        <v>0</v>
      </c>
      <c r="J31" s="3">
        <v>1.3</v>
      </c>
      <c r="K31" s="3">
        <v>6744</v>
      </c>
      <c r="L31" s="45">
        <f t="shared" si="4"/>
        <v>1</v>
      </c>
      <c r="M31" s="2">
        <f t="shared" si="0"/>
        <v>56800</v>
      </c>
      <c r="N31" s="1">
        <f t="shared" si="5"/>
        <v>0</v>
      </c>
      <c r="O31" s="45">
        <v>0</v>
      </c>
      <c r="P31" s="45">
        <f t="shared" si="1"/>
        <v>0</v>
      </c>
      <c r="Q31" s="45">
        <f t="shared" si="2"/>
        <v>0</v>
      </c>
      <c r="R31" s="2">
        <f t="shared" si="3"/>
        <v>0</v>
      </c>
    </row>
    <row r="32" spans="1:18" ht="13">
      <c r="A32" s="3" t="s">
        <v>89</v>
      </c>
      <c r="B32" s="3">
        <v>6906</v>
      </c>
      <c r="C32" s="3" t="s">
        <v>17</v>
      </c>
      <c r="D32" s="5" t="s">
        <v>90</v>
      </c>
      <c r="E32" s="3">
        <v>15</v>
      </c>
      <c r="F32" s="3">
        <v>46</v>
      </c>
      <c r="G32" s="3">
        <v>112</v>
      </c>
      <c r="H32" s="3">
        <v>28</v>
      </c>
      <c r="I32" s="3">
        <v>0</v>
      </c>
      <c r="J32" s="3">
        <v>1.2</v>
      </c>
      <c r="K32" s="3">
        <v>6744</v>
      </c>
      <c r="L32" s="45">
        <f t="shared" si="4"/>
        <v>2</v>
      </c>
      <c r="M32" s="2">
        <f t="shared" si="0"/>
        <v>56800</v>
      </c>
      <c r="N32" s="1">
        <f t="shared" si="5"/>
        <v>0</v>
      </c>
      <c r="O32" s="45">
        <v>0</v>
      </c>
      <c r="P32" s="45">
        <f t="shared" si="1"/>
        <v>0</v>
      </c>
      <c r="Q32" s="45">
        <f t="shared" si="2"/>
        <v>0</v>
      </c>
      <c r="R32" s="2">
        <f t="shared" si="3"/>
        <v>0</v>
      </c>
    </row>
    <row r="33" spans="1:18" ht="13">
      <c r="A33" s="3" t="s">
        <v>91</v>
      </c>
      <c r="B33" s="3">
        <v>6700</v>
      </c>
      <c r="C33" s="3" t="s">
        <v>17</v>
      </c>
      <c r="D33" s="5" t="s">
        <v>92</v>
      </c>
      <c r="E33" s="3">
        <v>10</v>
      </c>
      <c r="F33" s="3">
        <v>6</v>
      </c>
      <c r="G33" s="3">
        <f>17*7</f>
        <v>119</v>
      </c>
      <c r="H33" s="3">
        <f>1*7+4*7</f>
        <v>35</v>
      </c>
      <c r="I33" s="3">
        <v>0</v>
      </c>
      <c r="J33" s="3">
        <v>1.3</v>
      </c>
      <c r="K33" s="3">
        <v>6695</v>
      </c>
      <c r="L33" s="45">
        <f t="shared" si="4"/>
        <v>0</v>
      </c>
      <c r="M33" s="2">
        <f t="shared" si="0"/>
        <v>56800</v>
      </c>
      <c r="N33" s="1">
        <f t="shared" si="5"/>
        <v>0</v>
      </c>
      <c r="O33" s="45">
        <v>0</v>
      </c>
      <c r="P33" s="45">
        <f t="shared" si="1"/>
        <v>0</v>
      </c>
      <c r="Q33" s="45">
        <f t="shared" si="2"/>
        <v>0</v>
      </c>
      <c r="R33" s="2">
        <f t="shared" si="3"/>
        <v>0</v>
      </c>
    </row>
    <row r="34" spans="1:18" ht="13">
      <c r="A34" s="3" t="s">
        <v>93</v>
      </c>
      <c r="B34" s="3">
        <v>6658</v>
      </c>
      <c r="C34" s="3" t="s">
        <v>17</v>
      </c>
      <c r="D34" s="5" t="s">
        <v>94</v>
      </c>
      <c r="E34" s="3">
        <v>15</v>
      </c>
      <c r="F34" s="3">
        <v>32</v>
      </c>
      <c r="G34" s="3">
        <v>88</v>
      </c>
      <c r="H34" s="3">
        <v>12</v>
      </c>
      <c r="I34" s="3">
        <v>0</v>
      </c>
      <c r="J34" s="3">
        <v>1.4</v>
      </c>
      <c r="K34" s="3">
        <v>6957</v>
      </c>
      <c r="L34" s="45">
        <f t="shared" si="4"/>
        <v>1</v>
      </c>
      <c r="M34" s="2">
        <f t="shared" ref="M34:M65" si="6">IF(E34&gt;45,$D$146,$D$147)</f>
        <v>56800</v>
      </c>
      <c r="N34" s="1">
        <f t="shared" si="5"/>
        <v>0</v>
      </c>
      <c r="O34" s="45">
        <v>0</v>
      </c>
      <c r="P34" s="45">
        <f t="shared" ref="P34:P65" si="7">IF(M34=$D$146,O34,0)</f>
        <v>0</v>
      </c>
      <c r="Q34" s="45">
        <f t="shared" ref="Q34:Q65" si="8">IF(M34=$D$147,O34,0)</f>
        <v>0</v>
      </c>
      <c r="R34" s="2">
        <f t="shared" si="3"/>
        <v>0</v>
      </c>
    </row>
    <row r="35" spans="1:18" ht="13">
      <c r="A35" s="3" t="s">
        <v>95</v>
      </c>
      <c r="B35" s="3">
        <v>6507</v>
      </c>
      <c r="C35" s="3" t="s">
        <v>17</v>
      </c>
      <c r="D35" s="5" t="s">
        <v>96</v>
      </c>
      <c r="E35" s="3">
        <v>10</v>
      </c>
      <c r="F35" s="3">
        <v>10</v>
      </c>
      <c r="G35" s="3">
        <f>17*7</f>
        <v>119</v>
      </c>
      <c r="H35" s="3">
        <f>7+4*7</f>
        <v>35</v>
      </c>
      <c r="I35" s="3">
        <v>0</v>
      </c>
      <c r="J35" s="3">
        <v>1.4</v>
      </c>
      <c r="K35" s="3">
        <v>6659</v>
      </c>
      <c r="L35" s="45">
        <f t="shared" si="4"/>
        <v>0</v>
      </c>
      <c r="M35" s="2">
        <f t="shared" si="6"/>
        <v>56800</v>
      </c>
      <c r="N35" s="1">
        <f t="shared" si="5"/>
        <v>0</v>
      </c>
      <c r="O35" s="45">
        <v>0</v>
      </c>
      <c r="P35" s="45">
        <f t="shared" si="7"/>
        <v>0</v>
      </c>
      <c r="Q35" s="45">
        <f t="shared" si="8"/>
        <v>0</v>
      </c>
      <c r="R35" s="2">
        <f t="shared" si="3"/>
        <v>0</v>
      </c>
    </row>
    <row r="36" spans="1:18" ht="13">
      <c r="A36" s="3" t="s">
        <v>97</v>
      </c>
      <c r="B36" s="3">
        <v>6506</v>
      </c>
      <c r="C36" s="3" t="s">
        <v>17</v>
      </c>
      <c r="D36" s="5" t="s">
        <v>98</v>
      </c>
      <c r="E36" s="3">
        <v>45</v>
      </c>
      <c r="F36" s="3">
        <v>42</v>
      </c>
      <c r="G36" s="3">
        <v>90</v>
      </c>
      <c r="H36" s="3">
        <v>21</v>
      </c>
      <c r="I36" s="3">
        <v>0</v>
      </c>
      <c r="J36" s="3">
        <v>1.4</v>
      </c>
      <c r="K36" s="3">
        <v>7165</v>
      </c>
      <c r="L36" s="45">
        <f t="shared" si="4"/>
        <v>2</v>
      </c>
      <c r="M36" s="2">
        <f t="shared" si="6"/>
        <v>56800</v>
      </c>
      <c r="N36" s="1">
        <f t="shared" si="5"/>
        <v>0</v>
      </c>
      <c r="O36" s="45">
        <v>0</v>
      </c>
      <c r="P36" s="45">
        <f t="shared" si="7"/>
        <v>0</v>
      </c>
      <c r="Q36" s="45">
        <f t="shared" si="8"/>
        <v>0</v>
      </c>
      <c r="R36" s="2">
        <f t="shared" si="3"/>
        <v>0</v>
      </c>
    </row>
    <row r="37" spans="1:18" ht="13">
      <c r="A37" s="3" t="s">
        <v>99</v>
      </c>
      <c r="B37" s="3">
        <v>6304</v>
      </c>
      <c r="C37" s="3" t="s">
        <v>17</v>
      </c>
      <c r="D37" s="5" t="s">
        <v>100</v>
      </c>
      <c r="E37" s="3">
        <f>AVERAGE(10,45)</f>
        <v>27.5</v>
      </c>
      <c r="F37" s="3">
        <v>36</v>
      </c>
      <c r="G37" s="3">
        <v>61.5</v>
      </c>
      <c r="H37" s="3">
        <v>0</v>
      </c>
      <c r="I37" s="3">
        <v>0</v>
      </c>
      <c r="J37" s="3">
        <v>1.4</v>
      </c>
      <c r="K37" s="3">
        <v>7072</v>
      </c>
      <c r="L37" s="45">
        <f t="shared" si="4"/>
        <v>1</v>
      </c>
      <c r="M37" s="2">
        <f t="shared" si="6"/>
        <v>56800</v>
      </c>
      <c r="N37" s="1">
        <f t="shared" si="5"/>
        <v>0</v>
      </c>
      <c r="O37" s="45">
        <v>0</v>
      </c>
      <c r="P37" s="45">
        <f t="shared" si="7"/>
        <v>0</v>
      </c>
      <c r="Q37" s="45">
        <f t="shared" si="8"/>
        <v>0</v>
      </c>
      <c r="R37" s="2">
        <f t="shared" si="3"/>
        <v>0</v>
      </c>
    </row>
    <row r="38" spans="1:18" ht="13">
      <c r="A38" s="3" t="s">
        <v>101</v>
      </c>
      <c r="B38" s="3">
        <v>6103</v>
      </c>
      <c r="C38" s="3" t="s">
        <v>17</v>
      </c>
      <c r="D38" s="5" t="s">
        <v>102</v>
      </c>
      <c r="E38" s="3">
        <v>60</v>
      </c>
      <c r="F38" s="3">
        <v>5</v>
      </c>
      <c r="G38" s="3">
        <f>8*5+3</f>
        <v>43</v>
      </c>
      <c r="H38" s="3">
        <v>0</v>
      </c>
      <c r="I38" s="3">
        <v>0</v>
      </c>
      <c r="J38" s="3">
        <v>1.4</v>
      </c>
      <c r="K38" s="3">
        <v>7440</v>
      </c>
      <c r="L38" s="45">
        <f t="shared" si="4"/>
        <v>0</v>
      </c>
      <c r="M38" s="2">
        <f t="shared" si="6"/>
        <v>6990</v>
      </c>
      <c r="N38" s="1">
        <f t="shared" si="5"/>
        <v>0</v>
      </c>
      <c r="O38" s="45">
        <v>0</v>
      </c>
      <c r="P38" s="45">
        <f t="shared" si="7"/>
        <v>0</v>
      </c>
      <c r="Q38" s="45">
        <f t="shared" si="8"/>
        <v>0</v>
      </c>
      <c r="R38" s="2">
        <f t="shared" si="3"/>
        <v>0</v>
      </c>
    </row>
    <row r="39" spans="1:18" ht="13">
      <c r="A39" s="3" t="s">
        <v>103</v>
      </c>
      <c r="B39" s="3">
        <v>6052</v>
      </c>
      <c r="C39" s="3" t="s">
        <v>17</v>
      </c>
      <c r="D39" s="5" t="s">
        <v>104</v>
      </c>
      <c r="E39" s="3">
        <v>15</v>
      </c>
      <c r="F39" s="3">
        <v>34</v>
      </c>
      <c r="G39" s="3">
        <v>94</v>
      </c>
      <c r="H39" s="3">
        <v>12</v>
      </c>
      <c r="I39" s="3">
        <v>0</v>
      </c>
      <c r="J39" s="3">
        <v>1.4</v>
      </c>
      <c r="K39" s="3">
        <v>7347</v>
      </c>
      <c r="L39" s="45">
        <f t="shared" si="4"/>
        <v>1</v>
      </c>
      <c r="M39" s="2">
        <f t="shared" si="6"/>
        <v>56800</v>
      </c>
      <c r="N39" s="1">
        <f t="shared" si="5"/>
        <v>0</v>
      </c>
      <c r="O39" s="45">
        <v>0</v>
      </c>
      <c r="P39" s="45">
        <f t="shared" si="7"/>
        <v>0</v>
      </c>
      <c r="Q39" s="45">
        <f t="shared" si="8"/>
        <v>0</v>
      </c>
      <c r="R39" s="2">
        <f t="shared" si="3"/>
        <v>0</v>
      </c>
    </row>
    <row r="40" spans="1:18" ht="13">
      <c r="A40" s="3" t="s">
        <v>105</v>
      </c>
      <c r="B40" s="3">
        <v>5990</v>
      </c>
      <c r="C40" s="3" t="s">
        <v>17</v>
      </c>
      <c r="D40" s="5" t="s">
        <v>106</v>
      </c>
      <c r="E40" s="3">
        <v>20</v>
      </c>
      <c r="F40" s="3">
        <v>588</v>
      </c>
      <c r="G40" s="3">
        <v>119</v>
      </c>
      <c r="H40" s="3">
        <v>28</v>
      </c>
      <c r="I40" s="3">
        <v>10</v>
      </c>
      <c r="J40" s="3">
        <v>1.7</v>
      </c>
      <c r="K40" s="3">
        <v>7249</v>
      </c>
      <c r="L40" s="45">
        <f t="shared" si="4"/>
        <v>2</v>
      </c>
      <c r="M40" s="2">
        <f t="shared" si="6"/>
        <v>56800</v>
      </c>
      <c r="N40" s="1">
        <f t="shared" si="5"/>
        <v>0</v>
      </c>
      <c r="O40" s="45">
        <v>0</v>
      </c>
      <c r="P40" s="45">
        <f t="shared" si="7"/>
        <v>0</v>
      </c>
      <c r="Q40" s="45">
        <f t="shared" si="8"/>
        <v>0</v>
      </c>
      <c r="R40" s="2">
        <f t="shared" si="3"/>
        <v>0</v>
      </c>
    </row>
    <row r="41" spans="1:18" ht="13">
      <c r="A41" s="3" t="s">
        <v>107</v>
      </c>
      <c r="B41" s="3">
        <v>5802</v>
      </c>
      <c r="C41" s="3" t="s">
        <v>17</v>
      </c>
      <c r="D41" s="5" t="s">
        <v>108</v>
      </c>
      <c r="E41" s="3">
        <v>50</v>
      </c>
      <c r="F41" s="3">
        <v>20</v>
      </c>
      <c r="G41" s="3">
        <v>65</v>
      </c>
      <c r="H41" s="3">
        <v>8</v>
      </c>
      <c r="I41" s="3">
        <v>0</v>
      </c>
      <c r="J41" s="3">
        <v>1.7</v>
      </c>
      <c r="K41" s="3">
        <v>6989</v>
      </c>
      <c r="L41" s="45">
        <f t="shared" si="4"/>
        <v>1</v>
      </c>
      <c r="M41" s="2">
        <f t="shared" si="6"/>
        <v>6990</v>
      </c>
      <c r="N41" s="1">
        <f t="shared" si="5"/>
        <v>0</v>
      </c>
      <c r="O41" s="45">
        <v>0</v>
      </c>
      <c r="P41" s="45">
        <f t="shared" si="7"/>
        <v>0</v>
      </c>
      <c r="Q41" s="45">
        <f t="shared" si="8"/>
        <v>0</v>
      </c>
      <c r="R41" s="2">
        <f t="shared" si="3"/>
        <v>0</v>
      </c>
    </row>
    <row r="42" spans="1:18" ht="13">
      <c r="A42" s="3" t="s">
        <v>109</v>
      </c>
      <c r="B42" s="3">
        <v>5760</v>
      </c>
      <c r="C42" s="3" t="s">
        <v>17</v>
      </c>
      <c r="D42" s="5" t="s">
        <v>110</v>
      </c>
      <c r="E42" s="3">
        <v>50</v>
      </c>
      <c r="F42" s="3">
        <v>20</v>
      </c>
      <c r="G42" s="3">
        <v>65</v>
      </c>
      <c r="H42" s="3">
        <v>8</v>
      </c>
      <c r="I42" s="3">
        <v>0</v>
      </c>
      <c r="J42" s="3">
        <v>1.7</v>
      </c>
      <c r="K42" s="3">
        <v>6989</v>
      </c>
      <c r="L42" s="45">
        <f t="shared" si="4"/>
        <v>1</v>
      </c>
      <c r="M42" s="2">
        <f t="shared" si="6"/>
        <v>6990</v>
      </c>
      <c r="N42" s="1">
        <f t="shared" si="5"/>
        <v>0</v>
      </c>
      <c r="O42" s="45">
        <v>0</v>
      </c>
      <c r="P42" s="45">
        <f t="shared" si="7"/>
        <v>0</v>
      </c>
      <c r="Q42" s="45">
        <f t="shared" si="8"/>
        <v>0</v>
      </c>
      <c r="R42" s="2">
        <f t="shared" si="3"/>
        <v>0</v>
      </c>
    </row>
    <row r="43" spans="1:18" ht="13">
      <c r="A43" s="3" t="s">
        <v>111</v>
      </c>
      <c r="B43" s="3">
        <v>5604</v>
      </c>
      <c r="C43" s="3" t="s">
        <v>17</v>
      </c>
      <c r="D43" s="5" t="s">
        <v>112</v>
      </c>
      <c r="E43" s="3">
        <v>30</v>
      </c>
      <c r="F43" s="3">
        <v>20</v>
      </c>
      <c r="G43" s="3">
        <v>50</v>
      </c>
      <c r="H43" s="3">
        <v>0</v>
      </c>
      <c r="I43" s="3">
        <v>0</v>
      </c>
      <c r="J43" s="3">
        <v>1.7</v>
      </c>
      <c r="K43" s="3">
        <v>6259</v>
      </c>
      <c r="L43" s="45">
        <f t="shared" si="4"/>
        <v>1</v>
      </c>
      <c r="M43" s="2">
        <f t="shared" si="6"/>
        <v>56800</v>
      </c>
      <c r="N43" s="1">
        <f t="shared" si="5"/>
        <v>0</v>
      </c>
      <c r="O43" s="45">
        <v>0</v>
      </c>
      <c r="P43" s="45">
        <f t="shared" si="7"/>
        <v>0</v>
      </c>
      <c r="Q43" s="45">
        <f t="shared" si="8"/>
        <v>0</v>
      </c>
      <c r="R43" s="2">
        <f t="shared" si="3"/>
        <v>0</v>
      </c>
    </row>
    <row r="44" spans="1:18" ht="13">
      <c r="A44" s="3" t="s">
        <v>113</v>
      </c>
      <c r="B44" s="3">
        <v>5450</v>
      </c>
      <c r="C44" s="3" t="s">
        <v>17</v>
      </c>
      <c r="D44" s="5" t="s">
        <v>114</v>
      </c>
      <c r="E44" s="3">
        <v>52.5</v>
      </c>
      <c r="F44" s="3">
        <v>20</v>
      </c>
      <c r="G44" s="3">
        <v>61</v>
      </c>
      <c r="H44" s="3">
        <v>4</v>
      </c>
      <c r="I44" s="3">
        <v>0</v>
      </c>
      <c r="J44" s="3">
        <v>2</v>
      </c>
      <c r="K44" s="3">
        <v>6420</v>
      </c>
      <c r="L44" s="45">
        <f t="shared" si="4"/>
        <v>1</v>
      </c>
      <c r="M44" s="2">
        <f t="shared" si="6"/>
        <v>6990</v>
      </c>
      <c r="N44" s="1">
        <f t="shared" si="5"/>
        <v>0</v>
      </c>
      <c r="O44" s="45">
        <v>0</v>
      </c>
      <c r="P44" s="45">
        <f t="shared" si="7"/>
        <v>0</v>
      </c>
      <c r="Q44" s="45">
        <f t="shared" si="8"/>
        <v>0</v>
      </c>
      <c r="R44" s="2">
        <f t="shared" si="3"/>
        <v>0</v>
      </c>
    </row>
    <row r="45" spans="1:18" ht="13">
      <c r="A45" s="3" t="s">
        <v>115</v>
      </c>
      <c r="B45" s="3">
        <v>5408</v>
      </c>
      <c r="C45" s="3" t="s">
        <v>17</v>
      </c>
      <c r="D45" s="5" t="s">
        <v>116</v>
      </c>
      <c r="E45" s="3">
        <v>37.5</v>
      </c>
      <c r="F45" s="3">
        <v>20</v>
      </c>
      <c r="G45" s="3">
        <v>58</v>
      </c>
      <c r="H45" s="3">
        <v>3</v>
      </c>
      <c r="I45" s="3">
        <v>0</v>
      </c>
      <c r="J45" s="3">
        <v>2</v>
      </c>
      <c r="K45" s="3">
        <v>6565</v>
      </c>
      <c r="L45" s="45">
        <f t="shared" si="4"/>
        <v>1</v>
      </c>
      <c r="M45" s="2">
        <f t="shared" si="6"/>
        <v>56800</v>
      </c>
      <c r="N45" s="1">
        <f t="shared" si="5"/>
        <v>0</v>
      </c>
      <c r="O45" s="45">
        <v>0</v>
      </c>
      <c r="P45" s="45">
        <f t="shared" si="7"/>
        <v>0</v>
      </c>
      <c r="Q45" s="45">
        <f t="shared" si="8"/>
        <v>0</v>
      </c>
      <c r="R45" s="2">
        <f t="shared" si="3"/>
        <v>0</v>
      </c>
    </row>
    <row r="46" spans="1:18" ht="13">
      <c r="A46" s="3" t="s">
        <v>117</v>
      </c>
      <c r="B46" s="3">
        <v>5356</v>
      </c>
      <c r="C46" s="3" t="s">
        <v>17</v>
      </c>
      <c r="D46" s="5" t="s">
        <v>118</v>
      </c>
      <c r="E46" s="3">
        <v>15</v>
      </c>
      <c r="F46" s="3">
        <v>20</v>
      </c>
      <c r="G46" s="3">
        <v>81</v>
      </c>
      <c r="H46" s="3">
        <v>1</v>
      </c>
      <c r="I46" s="3">
        <v>0</v>
      </c>
      <c r="J46" s="3">
        <v>2.1</v>
      </c>
      <c r="K46" s="3">
        <v>5979</v>
      </c>
      <c r="L46" s="45">
        <f t="shared" si="4"/>
        <v>1</v>
      </c>
      <c r="M46" s="2">
        <f t="shared" si="6"/>
        <v>56800</v>
      </c>
      <c r="N46" s="1">
        <f t="shared" si="5"/>
        <v>0</v>
      </c>
      <c r="O46" s="45">
        <v>0</v>
      </c>
      <c r="P46" s="45">
        <f t="shared" si="7"/>
        <v>0</v>
      </c>
      <c r="Q46" s="45">
        <f t="shared" si="8"/>
        <v>0</v>
      </c>
      <c r="R46" s="2">
        <f t="shared" si="3"/>
        <v>0</v>
      </c>
    </row>
    <row r="47" spans="1:18" ht="13">
      <c r="A47" s="3" t="s">
        <v>119</v>
      </c>
      <c r="B47" s="3">
        <v>5304</v>
      </c>
      <c r="C47" s="3" t="s">
        <v>17</v>
      </c>
      <c r="D47" s="5" t="s">
        <v>120</v>
      </c>
      <c r="E47" s="3">
        <v>35</v>
      </c>
      <c r="F47" s="3">
        <v>20</v>
      </c>
      <c r="G47" s="3">
        <v>65</v>
      </c>
      <c r="H47" s="3">
        <v>4</v>
      </c>
      <c r="I47" s="3">
        <v>0</v>
      </c>
      <c r="J47" s="3">
        <v>2.1</v>
      </c>
      <c r="K47" s="3">
        <v>7266</v>
      </c>
      <c r="L47" s="45">
        <f t="shared" si="4"/>
        <v>1</v>
      </c>
      <c r="M47" s="2">
        <f t="shared" si="6"/>
        <v>56800</v>
      </c>
      <c r="N47" s="1">
        <f t="shared" si="5"/>
        <v>0</v>
      </c>
      <c r="O47" s="45">
        <v>0</v>
      </c>
      <c r="P47" s="45">
        <f t="shared" si="7"/>
        <v>0</v>
      </c>
      <c r="Q47" s="45">
        <f t="shared" si="8"/>
        <v>0</v>
      </c>
      <c r="R47" s="2">
        <f t="shared" si="3"/>
        <v>0</v>
      </c>
    </row>
    <row r="48" spans="1:18" ht="13">
      <c r="A48" s="3" t="s">
        <v>121</v>
      </c>
      <c r="B48" s="3">
        <v>5252</v>
      </c>
      <c r="C48" s="3" t="s">
        <v>17</v>
      </c>
      <c r="D48" s="5" t="s">
        <v>122</v>
      </c>
      <c r="E48" s="3">
        <v>52.5</v>
      </c>
      <c r="F48" s="3">
        <v>20</v>
      </c>
      <c r="G48" s="3">
        <v>61</v>
      </c>
      <c r="H48" s="3">
        <v>4</v>
      </c>
      <c r="I48" s="3">
        <v>0</v>
      </c>
      <c r="J48" s="3">
        <v>2.1</v>
      </c>
      <c r="K48" s="3">
        <v>7330</v>
      </c>
      <c r="L48" s="45">
        <f t="shared" si="4"/>
        <v>1</v>
      </c>
      <c r="M48" s="2">
        <f t="shared" si="6"/>
        <v>6990</v>
      </c>
      <c r="N48" s="1">
        <f t="shared" si="5"/>
        <v>0</v>
      </c>
      <c r="O48" s="45">
        <v>0</v>
      </c>
      <c r="P48" s="45">
        <f t="shared" si="7"/>
        <v>0</v>
      </c>
      <c r="Q48" s="45">
        <f t="shared" si="8"/>
        <v>0</v>
      </c>
      <c r="R48" s="2">
        <f t="shared" si="3"/>
        <v>0</v>
      </c>
    </row>
    <row r="49" spans="1:18" ht="13">
      <c r="A49" s="3" t="s">
        <v>123</v>
      </c>
      <c r="B49" s="3">
        <v>5200</v>
      </c>
      <c r="C49" s="3" t="s">
        <v>17</v>
      </c>
      <c r="D49" s="5" t="s">
        <v>124</v>
      </c>
      <c r="E49" s="3">
        <v>15</v>
      </c>
      <c r="F49" s="3">
        <v>20</v>
      </c>
      <c r="G49" s="3">
        <v>48</v>
      </c>
      <c r="H49" s="3">
        <v>0</v>
      </c>
      <c r="I49" s="3">
        <v>0</v>
      </c>
      <c r="J49" s="3">
        <v>2.1</v>
      </c>
      <c r="K49" s="3">
        <v>7091</v>
      </c>
      <c r="L49" s="45">
        <f t="shared" si="4"/>
        <v>1</v>
      </c>
      <c r="M49" s="2">
        <f t="shared" si="6"/>
        <v>56800</v>
      </c>
      <c r="N49" s="1">
        <f t="shared" si="5"/>
        <v>0</v>
      </c>
      <c r="O49" s="45">
        <v>0</v>
      </c>
      <c r="P49" s="45">
        <f t="shared" si="7"/>
        <v>0</v>
      </c>
      <c r="Q49" s="45">
        <f t="shared" si="8"/>
        <v>0</v>
      </c>
      <c r="R49" s="2">
        <f t="shared" si="3"/>
        <v>0</v>
      </c>
    </row>
    <row r="50" spans="1:18" ht="13">
      <c r="A50" s="3" t="s">
        <v>125</v>
      </c>
      <c r="B50" s="3">
        <v>4875</v>
      </c>
      <c r="C50" s="3" t="s">
        <v>17</v>
      </c>
      <c r="D50" s="5" t="s">
        <v>126</v>
      </c>
      <c r="E50" s="3">
        <v>15</v>
      </c>
      <c r="F50" s="3">
        <v>14</v>
      </c>
      <c r="G50" s="3">
        <v>168</v>
      </c>
      <c r="H50" s="3">
        <v>84</v>
      </c>
      <c r="I50" s="3">
        <v>2</v>
      </c>
      <c r="J50" s="3">
        <v>4.4000000000000004</v>
      </c>
      <c r="K50" s="3">
        <v>5884</v>
      </c>
      <c r="L50" s="45">
        <f t="shared" si="4"/>
        <v>0</v>
      </c>
      <c r="M50" s="2">
        <f t="shared" si="6"/>
        <v>56800</v>
      </c>
      <c r="N50" s="1">
        <f t="shared" si="5"/>
        <v>0</v>
      </c>
      <c r="O50" s="45">
        <v>0</v>
      </c>
      <c r="P50" s="45">
        <f t="shared" si="7"/>
        <v>0</v>
      </c>
      <c r="Q50" s="45">
        <f t="shared" si="8"/>
        <v>0</v>
      </c>
      <c r="R50" s="2">
        <f t="shared" si="3"/>
        <v>0</v>
      </c>
    </row>
    <row r="51" spans="1:18" ht="13">
      <c r="A51" s="3" t="s">
        <v>127</v>
      </c>
      <c r="B51" s="3">
        <v>4744</v>
      </c>
      <c r="C51" s="3" t="s">
        <v>17</v>
      </c>
      <c r="D51" s="5" t="s">
        <v>128</v>
      </c>
      <c r="E51" s="3">
        <v>37.5</v>
      </c>
      <c r="F51" s="3">
        <v>20</v>
      </c>
      <c r="G51" s="3">
        <v>38</v>
      </c>
      <c r="H51" s="3">
        <v>0</v>
      </c>
      <c r="I51" s="3">
        <v>0</v>
      </c>
      <c r="J51" s="3">
        <v>4.3</v>
      </c>
      <c r="K51" s="3">
        <v>5884</v>
      </c>
      <c r="L51" s="45">
        <f t="shared" si="4"/>
        <v>1</v>
      </c>
      <c r="M51" s="2">
        <f t="shared" si="6"/>
        <v>56800</v>
      </c>
      <c r="N51" s="1">
        <f t="shared" si="5"/>
        <v>0</v>
      </c>
      <c r="O51" s="45">
        <v>0</v>
      </c>
      <c r="P51" s="45">
        <f t="shared" si="7"/>
        <v>0</v>
      </c>
      <c r="Q51" s="45">
        <f t="shared" si="8"/>
        <v>0</v>
      </c>
      <c r="R51" s="2">
        <f t="shared" si="3"/>
        <v>0</v>
      </c>
    </row>
    <row r="52" spans="1:18" ht="13">
      <c r="A52" s="3" t="s">
        <v>129</v>
      </c>
      <c r="B52" s="3">
        <v>109</v>
      </c>
      <c r="C52" s="3" t="s">
        <v>130</v>
      </c>
      <c r="D52" s="5" t="s">
        <v>131</v>
      </c>
      <c r="E52" s="3">
        <v>60</v>
      </c>
      <c r="F52" s="3">
        <v>10</v>
      </c>
      <c r="G52" s="3">
        <v>32</v>
      </c>
      <c r="H52" s="3">
        <v>0</v>
      </c>
      <c r="I52" s="3">
        <v>0</v>
      </c>
      <c r="J52" s="3">
        <v>0.6</v>
      </c>
      <c r="K52" s="3">
        <v>4830</v>
      </c>
      <c r="L52" s="45">
        <f t="shared" si="4"/>
        <v>0</v>
      </c>
      <c r="M52" s="2">
        <f t="shared" si="6"/>
        <v>6990</v>
      </c>
      <c r="N52" s="1">
        <f t="shared" si="5"/>
        <v>0</v>
      </c>
      <c r="O52" s="45">
        <v>0</v>
      </c>
      <c r="P52" s="45">
        <f t="shared" si="7"/>
        <v>0</v>
      </c>
      <c r="Q52" s="45">
        <f t="shared" si="8"/>
        <v>0</v>
      </c>
      <c r="R52" s="2">
        <f t="shared" si="3"/>
        <v>0</v>
      </c>
    </row>
    <row r="53" spans="1:18" ht="13">
      <c r="A53" s="3" t="s">
        <v>132</v>
      </c>
      <c r="B53" s="3">
        <v>2801</v>
      </c>
      <c r="C53" s="3" t="s">
        <v>133</v>
      </c>
      <c r="D53" s="5" t="s">
        <v>134</v>
      </c>
      <c r="E53" s="3">
        <v>15</v>
      </c>
      <c r="F53" s="3">
        <v>51</v>
      </c>
      <c r="G53" s="3">
        <v>113</v>
      </c>
      <c r="H53" s="3">
        <v>18.5</v>
      </c>
      <c r="I53" s="3">
        <v>2</v>
      </c>
      <c r="J53" s="3">
        <v>1.6</v>
      </c>
      <c r="K53" s="3">
        <v>6815</v>
      </c>
      <c r="L53" s="45">
        <f t="shared" si="4"/>
        <v>2</v>
      </c>
      <c r="M53" s="2">
        <f t="shared" si="6"/>
        <v>56800</v>
      </c>
      <c r="N53" s="1">
        <f t="shared" si="5"/>
        <v>0</v>
      </c>
      <c r="O53" s="45">
        <v>0</v>
      </c>
      <c r="P53" s="45">
        <f t="shared" si="7"/>
        <v>0</v>
      </c>
      <c r="Q53" s="45">
        <f t="shared" si="8"/>
        <v>0</v>
      </c>
      <c r="R53" s="2">
        <f t="shared" si="3"/>
        <v>0</v>
      </c>
    </row>
    <row r="54" spans="1:18" ht="13">
      <c r="A54" s="3" t="s">
        <v>135</v>
      </c>
      <c r="B54" s="3">
        <v>2801</v>
      </c>
      <c r="C54" s="3" t="s">
        <v>133</v>
      </c>
      <c r="D54" s="5" t="s">
        <v>136</v>
      </c>
      <c r="E54" s="3">
        <v>32.5</v>
      </c>
      <c r="F54" s="3">
        <v>51</v>
      </c>
      <c r="G54" s="3">
        <v>77</v>
      </c>
      <c r="H54" s="3">
        <v>10</v>
      </c>
      <c r="I54" s="3">
        <v>2</v>
      </c>
      <c r="J54" s="3">
        <v>1.6</v>
      </c>
      <c r="K54" s="3">
        <v>6815</v>
      </c>
      <c r="L54" s="45">
        <f t="shared" si="4"/>
        <v>2</v>
      </c>
      <c r="M54" s="2">
        <f t="shared" si="6"/>
        <v>56800</v>
      </c>
      <c r="N54" s="1">
        <f t="shared" si="5"/>
        <v>0</v>
      </c>
      <c r="O54" s="45">
        <v>0</v>
      </c>
      <c r="P54" s="45">
        <f t="shared" si="7"/>
        <v>0</v>
      </c>
      <c r="Q54" s="45">
        <f t="shared" si="8"/>
        <v>0</v>
      </c>
      <c r="R54" s="2">
        <f t="shared" si="3"/>
        <v>0</v>
      </c>
    </row>
    <row r="55" spans="1:18" ht="13">
      <c r="A55" s="3" t="s">
        <v>137</v>
      </c>
      <c r="B55" s="3">
        <v>2805</v>
      </c>
      <c r="C55" s="3" t="s">
        <v>133</v>
      </c>
      <c r="D55" s="5" t="s">
        <v>138</v>
      </c>
      <c r="E55" s="3">
        <v>15</v>
      </c>
      <c r="F55" s="3">
        <v>59</v>
      </c>
      <c r="G55" s="3">
        <v>119</v>
      </c>
      <c r="H55" s="3">
        <v>28</v>
      </c>
      <c r="I55" s="3">
        <v>0</v>
      </c>
      <c r="J55" s="3">
        <v>1.6</v>
      </c>
      <c r="K55" s="3">
        <v>6943</v>
      </c>
      <c r="L55" s="45">
        <f t="shared" si="4"/>
        <v>2</v>
      </c>
      <c r="M55" s="2">
        <f t="shared" si="6"/>
        <v>56800</v>
      </c>
      <c r="N55" s="1">
        <f t="shared" si="5"/>
        <v>0</v>
      </c>
      <c r="O55" s="45">
        <v>0</v>
      </c>
      <c r="P55" s="45">
        <f t="shared" si="7"/>
        <v>0</v>
      </c>
      <c r="Q55" s="45">
        <f t="shared" si="8"/>
        <v>0</v>
      </c>
      <c r="R55" s="2">
        <f t="shared" si="3"/>
        <v>0</v>
      </c>
    </row>
    <row r="56" spans="1:18" ht="13">
      <c r="A56" s="3" t="s">
        <v>139</v>
      </c>
      <c r="B56" s="3">
        <v>2811</v>
      </c>
      <c r="C56" s="3" t="s">
        <v>133</v>
      </c>
      <c r="D56" s="5" t="s">
        <v>140</v>
      </c>
      <c r="E56" s="3">
        <v>15</v>
      </c>
      <c r="F56" s="3">
        <v>20</v>
      </c>
      <c r="G56" s="3">
        <v>39</v>
      </c>
      <c r="H56" s="3">
        <v>0</v>
      </c>
      <c r="I56" s="3">
        <v>0</v>
      </c>
      <c r="J56" s="3">
        <v>1.7</v>
      </c>
      <c r="K56" s="3">
        <v>6943</v>
      </c>
      <c r="L56" s="45">
        <f t="shared" si="4"/>
        <v>1</v>
      </c>
      <c r="M56" s="2">
        <f t="shared" si="6"/>
        <v>56800</v>
      </c>
      <c r="N56" s="1">
        <f t="shared" si="5"/>
        <v>0</v>
      </c>
      <c r="O56" s="45">
        <v>0</v>
      </c>
      <c r="P56" s="45">
        <f t="shared" si="7"/>
        <v>0</v>
      </c>
      <c r="Q56" s="45">
        <f t="shared" si="8"/>
        <v>0</v>
      </c>
      <c r="R56" s="2">
        <f t="shared" si="3"/>
        <v>0</v>
      </c>
    </row>
    <row r="57" spans="1:18" ht="13">
      <c r="A57" s="3" t="s">
        <v>141</v>
      </c>
      <c r="B57" s="3">
        <v>2800</v>
      </c>
      <c r="C57" s="3" t="s">
        <v>133</v>
      </c>
      <c r="D57" s="5" t="s">
        <v>142</v>
      </c>
      <c r="E57" s="3">
        <v>15</v>
      </c>
      <c r="F57" s="3">
        <v>24</v>
      </c>
      <c r="G57" s="3">
        <v>47</v>
      </c>
      <c r="H57" s="3">
        <v>0</v>
      </c>
      <c r="I57" s="3">
        <v>0</v>
      </c>
      <c r="J57" s="3">
        <v>1.6</v>
      </c>
      <c r="K57" s="3">
        <v>6815</v>
      </c>
      <c r="L57" s="45">
        <f t="shared" si="4"/>
        <v>1</v>
      </c>
      <c r="M57" s="2">
        <f t="shared" si="6"/>
        <v>56800</v>
      </c>
      <c r="N57" s="1">
        <f t="shared" si="5"/>
        <v>0</v>
      </c>
      <c r="O57" s="45">
        <v>0</v>
      </c>
      <c r="P57" s="45">
        <f t="shared" si="7"/>
        <v>0</v>
      </c>
      <c r="Q57" s="45">
        <f t="shared" si="8"/>
        <v>0</v>
      </c>
      <c r="R57" s="2">
        <f t="shared" si="3"/>
        <v>0</v>
      </c>
    </row>
    <row r="58" spans="1:18" ht="13">
      <c r="A58" s="3" t="s">
        <v>143</v>
      </c>
      <c r="B58" s="3">
        <v>2810</v>
      </c>
      <c r="C58" s="3" t="s">
        <v>133</v>
      </c>
      <c r="D58" s="5" t="s">
        <v>144</v>
      </c>
      <c r="E58" s="3">
        <v>37.5</v>
      </c>
      <c r="F58" s="3">
        <v>42</v>
      </c>
      <c r="G58" s="3">
        <v>80</v>
      </c>
      <c r="H58" s="3">
        <v>0</v>
      </c>
      <c r="I58" s="3">
        <v>0</v>
      </c>
      <c r="J58" s="3">
        <v>1.6</v>
      </c>
      <c r="K58" s="3">
        <v>6815</v>
      </c>
      <c r="L58" s="45">
        <f t="shared" si="4"/>
        <v>2</v>
      </c>
      <c r="M58" s="2">
        <f t="shared" si="6"/>
        <v>56800</v>
      </c>
      <c r="N58" s="1">
        <f t="shared" si="5"/>
        <v>0</v>
      </c>
      <c r="O58" s="45">
        <v>0</v>
      </c>
      <c r="P58" s="45">
        <f t="shared" si="7"/>
        <v>0</v>
      </c>
      <c r="Q58" s="45">
        <f t="shared" si="8"/>
        <v>0</v>
      </c>
      <c r="R58" s="2">
        <f t="shared" si="3"/>
        <v>0</v>
      </c>
    </row>
    <row r="59" spans="1:18" ht="13">
      <c r="A59" s="3" t="s">
        <v>145</v>
      </c>
      <c r="B59" s="3">
        <v>427</v>
      </c>
      <c r="C59" s="3" t="s">
        <v>146</v>
      </c>
      <c r="D59" s="5" t="s">
        <v>147</v>
      </c>
      <c r="E59" s="3">
        <v>15</v>
      </c>
      <c r="F59" s="3">
        <v>34</v>
      </c>
      <c r="G59" s="3">
        <v>60</v>
      </c>
      <c r="H59" s="3">
        <v>21</v>
      </c>
      <c r="I59" s="3">
        <v>0</v>
      </c>
      <c r="J59" s="3">
        <v>3</v>
      </c>
      <c r="K59" s="3">
        <v>8126</v>
      </c>
      <c r="L59" s="45">
        <f t="shared" si="4"/>
        <v>1</v>
      </c>
      <c r="M59" s="2">
        <f t="shared" si="6"/>
        <v>56800</v>
      </c>
      <c r="N59" s="1">
        <f t="shared" si="5"/>
        <v>0</v>
      </c>
      <c r="O59" s="45">
        <v>0</v>
      </c>
      <c r="P59" s="45">
        <f t="shared" si="7"/>
        <v>0</v>
      </c>
      <c r="Q59" s="45">
        <f t="shared" si="8"/>
        <v>0</v>
      </c>
      <c r="R59" s="2">
        <f t="shared" si="3"/>
        <v>0</v>
      </c>
    </row>
    <row r="60" spans="1:18" ht="13">
      <c r="A60" s="3" t="s">
        <v>148</v>
      </c>
      <c r="B60" s="3">
        <v>928</v>
      </c>
      <c r="C60" s="3" t="s">
        <v>77</v>
      </c>
      <c r="D60" s="5" t="s">
        <v>149</v>
      </c>
      <c r="E60" s="3">
        <v>45</v>
      </c>
      <c r="F60" s="3">
        <v>20</v>
      </c>
      <c r="G60" s="3">
        <v>46</v>
      </c>
      <c r="H60" s="3">
        <v>0</v>
      </c>
      <c r="I60" s="3">
        <v>0</v>
      </c>
      <c r="J60" s="3">
        <v>1.3</v>
      </c>
      <c r="K60" s="3">
        <v>6533</v>
      </c>
      <c r="L60" s="45">
        <f t="shared" si="4"/>
        <v>1</v>
      </c>
      <c r="M60" s="2">
        <f t="shared" si="6"/>
        <v>56800</v>
      </c>
      <c r="N60" s="1">
        <f t="shared" si="5"/>
        <v>0</v>
      </c>
      <c r="O60" s="45">
        <v>0</v>
      </c>
      <c r="P60" s="45">
        <f t="shared" si="7"/>
        <v>0</v>
      </c>
      <c r="Q60" s="45">
        <f t="shared" si="8"/>
        <v>0</v>
      </c>
      <c r="R60" s="2">
        <f t="shared" si="3"/>
        <v>0</v>
      </c>
    </row>
    <row r="61" spans="1:18" ht="13">
      <c r="A61" s="3" t="s">
        <v>150</v>
      </c>
      <c r="B61" s="3">
        <v>930</v>
      </c>
      <c r="C61" s="3" t="s">
        <v>77</v>
      </c>
      <c r="D61" s="5" t="s">
        <v>151</v>
      </c>
      <c r="E61" s="3">
        <v>20</v>
      </c>
      <c r="F61" s="3">
        <v>4</v>
      </c>
      <c r="G61" s="3">
        <v>45</v>
      </c>
      <c r="H61" s="3">
        <v>0</v>
      </c>
      <c r="I61" s="3">
        <v>0</v>
      </c>
      <c r="J61" s="3">
        <v>1.3</v>
      </c>
      <c r="K61" s="3">
        <v>6533</v>
      </c>
      <c r="L61" s="45">
        <f t="shared" si="4"/>
        <v>0</v>
      </c>
      <c r="M61" s="2">
        <f t="shared" si="6"/>
        <v>56800</v>
      </c>
      <c r="N61" s="1">
        <f t="shared" si="5"/>
        <v>0</v>
      </c>
      <c r="O61" s="45">
        <v>0</v>
      </c>
      <c r="P61" s="45">
        <f t="shared" si="7"/>
        <v>0</v>
      </c>
      <c r="Q61" s="45">
        <f t="shared" si="8"/>
        <v>0</v>
      </c>
      <c r="R61" s="2">
        <f t="shared" si="3"/>
        <v>0</v>
      </c>
    </row>
    <row r="62" spans="1:18" ht="13">
      <c r="A62" s="3" t="s">
        <v>152</v>
      </c>
      <c r="B62" s="48">
        <v>950</v>
      </c>
      <c r="C62" s="48" t="s">
        <v>77</v>
      </c>
      <c r="D62" s="49" t="s">
        <v>153</v>
      </c>
      <c r="E62" s="3">
        <f>AVERAGE(45,120)</f>
        <v>82.5</v>
      </c>
      <c r="F62" s="3">
        <v>25</v>
      </c>
      <c r="G62" s="3">
        <v>105</v>
      </c>
      <c r="H62" s="3">
        <v>49</v>
      </c>
      <c r="I62" s="3">
        <v>0</v>
      </c>
      <c r="J62" s="3">
        <v>1.4</v>
      </c>
      <c r="K62" s="3">
        <v>5911</v>
      </c>
      <c r="L62" s="45">
        <f t="shared" si="4"/>
        <v>1</v>
      </c>
      <c r="M62" s="2">
        <f t="shared" si="6"/>
        <v>6990</v>
      </c>
      <c r="N62" s="1">
        <f t="shared" si="5"/>
        <v>281.61</v>
      </c>
      <c r="O62" s="45">
        <v>1</v>
      </c>
      <c r="P62" s="45">
        <f t="shared" si="7"/>
        <v>1</v>
      </c>
      <c r="Q62" s="45">
        <f t="shared" si="8"/>
        <v>0</v>
      </c>
      <c r="R62" s="2">
        <f t="shared" si="3"/>
        <v>6990</v>
      </c>
    </row>
    <row r="63" spans="1:18" ht="13">
      <c r="A63" s="3" t="s">
        <v>154</v>
      </c>
      <c r="B63" s="3">
        <v>962</v>
      </c>
      <c r="C63" s="3" t="s">
        <v>77</v>
      </c>
      <c r="D63" s="5" t="s">
        <v>155</v>
      </c>
      <c r="E63" s="3">
        <v>15</v>
      </c>
      <c r="F63" s="3">
        <v>0</v>
      </c>
      <c r="G63" s="3">
        <v>168</v>
      </c>
      <c r="H63" s="3">
        <v>84</v>
      </c>
      <c r="I63" s="3">
        <v>0</v>
      </c>
      <c r="J63" s="3">
        <v>1.5</v>
      </c>
      <c r="K63" s="3">
        <v>5615</v>
      </c>
      <c r="L63" s="45">
        <f t="shared" si="4"/>
        <v>0</v>
      </c>
      <c r="M63" s="2">
        <f t="shared" si="6"/>
        <v>56800</v>
      </c>
      <c r="N63" s="1">
        <f t="shared" si="5"/>
        <v>0</v>
      </c>
      <c r="O63" s="45">
        <v>0</v>
      </c>
      <c r="P63" s="45">
        <f t="shared" si="7"/>
        <v>0</v>
      </c>
      <c r="Q63" s="45">
        <f t="shared" si="8"/>
        <v>0</v>
      </c>
      <c r="R63" s="2">
        <f t="shared" si="3"/>
        <v>0</v>
      </c>
    </row>
    <row r="64" spans="1:18" ht="13">
      <c r="A64" s="3" t="s">
        <v>156</v>
      </c>
      <c r="B64" s="3">
        <v>961</v>
      </c>
      <c r="C64" s="3" t="s">
        <v>77</v>
      </c>
      <c r="D64" s="5" t="s">
        <v>157</v>
      </c>
      <c r="E64" s="3">
        <v>120</v>
      </c>
      <c r="F64" s="3">
        <v>50</v>
      </c>
      <c r="G64" s="3">
        <v>37</v>
      </c>
      <c r="H64" s="3">
        <v>2</v>
      </c>
      <c r="I64" s="3">
        <v>0</v>
      </c>
      <c r="J64" s="3">
        <v>1.5</v>
      </c>
      <c r="K64" s="3">
        <v>5962</v>
      </c>
      <c r="L64" s="45">
        <f t="shared" si="4"/>
        <v>2</v>
      </c>
      <c r="M64" s="2">
        <f t="shared" si="6"/>
        <v>6990</v>
      </c>
      <c r="N64" s="1">
        <f t="shared" si="5"/>
        <v>0</v>
      </c>
      <c r="O64" s="45">
        <v>0</v>
      </c>
      <c r="P64" s="45">
        <f t="shared" si="7"/>
        <v>0</v>
      </c>
      <c r="Q64" s="45">
        <f t="shared" si="8"/>
        <v>0</v>
      </c>
      <c r="R64" s="2">
        <f t="shared" si="3"/>
        <v>0</v>
      </c>
    </row>
    <row r="65" spans="1:18" ht="13">
      <c r="A65" s="3" t="s">
        <v>158</v>
      </c>
      <c r="B65" s="3">
        <v>997</v>
      </c>
      <c r="C65" s="3" t="s">
        <v>77</v>
      </c>
      <c r="D65" s="5" t="s">
        <v>159</v>
      </c>
      <c r="E65" s="3">
        <v>37.5</v>
      </c>
      <c r="F65" s="3">
        <v>22</v>
      </c>
      <c r="G65" s="3">
        <v>51</v>
      </c>
      <c r="H65" s="3">
        <v>0</v>
      </c>
      <c r="I65" s="3">
        <v>0</v>
      </c>
      <c r="J65" s="3">
        <v>1.7</v>
      </c>
      <c r="K65" s="3">
        <v>5296</v>
      </c>
      <c r="L65" s="45">
        <f t="shared" si="4"/>
        <v>1</v>
      </c>
      <c r="M65" s="2">
        <f t="shared" si="6"/>
        <v>56800</v>
      </c>
      <c r="N65" s="1">
        <f t="shared" si="5"/>
        <v>0</v>
      </c>
      <c r="O65" s="45">
        <v>0</v>
      </c>
      <c r="P65" s="45">
        <f t="shared" si="7"/>
        <v>0</v>
      </c>
      <c r="Q65" s="45">
        <f t="shared" si="8"/>
        <v>0</v>
      </c>
      <c r="R65" s="2">
        <f t="shared" ref="R65:R128" si="9">O65*M65</f>
        <v>0</v>
      </c>
    </row>
    <row r="66" spans="1:18" ht="13">
      <c r="A66" s="3" t="s">
        <v>160</v>
      </c>
      <c r="B66" s="3">
        <v>988</v>
      </c>
      <c r="C66" s="3" t="s">
        <v>77</v>
      </c>
      <c r="D66" s="5" t="s">
        <v>161</v>
      </c>
      <c r="E66" s="3">
        <f>AVERAGE(90,40)</f>
        <v>65</v>
      </c>
      <c r="F66" s="3">
        <v>30</v>
      </c>
      <c r="G66" s="3">
        <v>34</v>
      </c>
      <c r="H66" s="3">
        <v>19</v>
      </c>
      <c r="I66" s="3">
        <v>0</v>
      </c>
      <c r="J66" s="3">
        <v>1.7</v>
      </c>
      <c r="K66" s="3">
        <v>6401</v>
      </c>
      <c r="L66" s="45">
        <f t="shared" ref="L66:L129" si="10">IF(F66&gt;=20,IF(F66&gt;40,2,1),0)</f>
        <v>1</v>
      </c>
      <c r="M66" s="2">
        <f t="shared" ref="M66:M129" si="11">IF(E66&gt;45,$D$146,$D$147)</f>
        <v>6990</v>
      </c>
      <c r="N66" s="1">
        <f t="shared" ref="N66:N129" si="12">SUM(E66+G66+H66+I66-(10*J66)+(K66/100))*O66</f>
        <v>0</v>
      </c>
      <c r="O66" s="45">
        <v>0</v>
      </c>
      <c r="P66" s="45">
        <f t="shared" ref="P66:P129" si="13">IF(M66=$D$146,O66,0)</f>
        <v>0</v>
      </c>
      <c r="Q66" s="45">
        <f t="shared" ref="Q66:Q129" si="14">IF(M66=$D$147,O66,0)</f>
        <v>0</v>
      </c>
      <c r="R66" s="2">
        <f t="shared" si="9"/>
        <v>0</v>
      </c>
    </row>
    <row r="67" spans="1:18" ht="13">
      <c r="A67" s="3" t="s">
        <v>162</v>
      </c>
      <c r="B67" s="3">
        <v>993</v>
      </c>
      <c r="C67" s="3" t="s">
        <v>77</v>
      </c>
      <c r="D67" s="5" t="s">
        <v>163</v>
      </c>
      <c r="E67" s="3">
        <v>45</v>
      </c>
      <c r="F67" s="3">
        <v>42</v>
      </c>
      <c r="G67" s="3">
        <v>40</v>
      </c>
      <c r="H67" s="3">
        <v>0</v>
      </c>
      <c r="I67" s="3">
        <v>0</v>
      </c>
      <c r="J67" s="3">
        <v>1.7</v>
      </c>
      <c r="K67" s="3">
        <v>6401</v>
      </c>
      <c r="L67" s="45">
        <f t="shared" si="10"/>
        <v>2</v>
      </c>
      <c r="M67" s="2">
        <f t="shared" si="11"/>
        <v>56800</v>
      </c>
      <c r="N67" s="1">
        <f t="shared" si="12"/>
        <v>0</v>
      </c>
      <c r="O67" s="45">
        <v>0</v>
      </c>
      <c r="P67" s="45">
        <f t="shared" si="13"/>
        <v>0</v>
      </c>
      <c r="Q67" s="45">
        <f t="shared" si="14"/>
        <v>0</v>
      </c>
      <c r="R67" s="2">
        <f t="shared" si="9"/>
        <v>0</v>
      </c>
    </row>
    <row r="68" spans="1:18" ht="13">
      <c r="A68" s="3" t="s">
        <v>164</v>
      </c>
      <c r="B68" s="3">
        <v>994</v>
      </c>
      <c r="C68" s="3" t="s">
        <v>77</v>
      </c>
      <c r="D68" s="5" t="s">
        <v>165</v>
      </c>
      <c r="E68" s="3">
        <v>60</v>
      </c>
      <c r="F68" s="3">
        <v>25</v>
      </c>
      <c r="G68" s="3">
        <v>21</v>
      </c>
      <c r="H68" s="3">
        <v>4</v>
      </c>
      <c r="I68" s="3">
        <v>2</v>
      </c>
      <c r="J68" s="3">
        <v>1.7</v>
      </c>
      <c r="K68" s="3">
        <v>6401</v>
      </c>
      <c r="L68" s="45">
        <f t="shared" si="10"/>
        <v>1</v>
      </c>
      <c r="M68" s="2">
        <f t="shared" si="11"/>
        <v>6990</v>
      </c>
      <c r="N68" s="1">
        <f t="shared" si="12"/>
        <v>0</v>
      </c>
      <c r="O68" s="45">
        <v>0</v>
      </c>
      <c r="P68" s="45">
        <f t="shared" si="13"/>
        <v>0</v>
      </c>
      <c r="Q68" s="45">
        <f t="shared" si="14"/>
        <v>0</v>
      </c>
      <c r="R68" s="2">
        <f t="shared" si="9"/>
        <v>0</v>
      </c>
    </row>
    <row r="69" spans="1:18" ht="13">
      <c r="A69" s="3" t="s">
        <v>166</v>
      </c>
      <c r="B69" s="3">
        <v>995</v>
      </c>
      <c r="C69" s="3" t="s">
        <v>77</v>
      </c>
      <c r="D69" s="5" t="s">
        <v>167</v>
      </c>
      <c r="E69" s="3">
        <v>30</v>
      </c>
      <c r="F69" s="3">
        <v>7</v>
      </c>
      <c r="G69" s="3">
        <v>0</v>
      </c>
      <c r="H69" s="3">
        <v>0</v>
      </c>
      <c r="I69" s="3">
        <v>0</v>
      </c>
      <c r="J69" s="3">
        <v>1.7</v>
      </c>
      <c r="K69" s="3">
        <v>5956</v>
      </c>
      <c r="L69" s="45">
        <f t="shared" si="10"/>
        <v>0</v>
      </c>
      <c r="M69" s="2">
        <f t="shared" si="11"/>
        <v>56800</v>
      </c>
      <c r="N69" s="1">
        <f t="shared" si="12"/>
        <v>0</v>
      </c>
      <c r="O69" s="45">
        <v>0</v>
      </c>
      <c r="P69" s="45">
        <f t="shared" si="13"/>
        <v>0</v>
      </c>
      <c r="Q69" s="45">
        <f t="shared" si="14"/>
        <v>0</v>
      </c>
      <c r="R69" s="2">
        <f t="shared" si="9"/>
        <v>0</v>
      </c>
    </row>
    <row r="70" spans="1:18" ht="13">
      <c r="A70" s="3" t="s">
        <v>168</v>
      </c>
      <c r="B70" s="3">
        <v>996</v>
      </c>
      <c r="C70" s="3" t="s">
        <v>77</v>
      </c>
      <c r="D70" s="5" t="s">
        <v>169</v>
      </c>
      <c r="E70" s="3">
        <v>30</v>
      </c>
      <c r="F70" s="3">
        <v>30</v>
      </c>
      <c r="G70" s="3">
        <v>58</v>
      </c>
      <c r="H70" s="3">
        <v>3</v>
      </c>
      <c r="I70" s="3">
        <v>0</v>
      </c>
      <c r="J70" s="3">
        <v>1.7</v>
      </c>
      <c r="K70" s="3">
        <v>6085</v>
      </c>
      <c r="L70" s="45">
        <f t="shared" si="10"/>
        <v>1</v>
      </c>
      <c r="M70" s="2">
        <f t="shared" si="11"/>
        <v>56800</v>
      </c>
      <c r="N70" s="1">
        <f t="shared" si="12"/>
        <v>0</v>
      </c>
      <c r="O70" s="45">
        <v>0</v>
      </c>
      <c r="P70" s="45">
        <f t="shared" si="13"/>
        <v>0</v>
      </c>
      <c r="Q70" s="45">
        <f t="shared" si="14"/>
        <v>0</v>
      </c>
      <c r="R70" s="2">
        <f t="shared" si="9"/>
        <v>0</v>
      </c>
    </row>
    <row r="71" spans="1:18" ht="13">
      <c r="A71" s="3" t="s">
        <v>170</v>
      </c>
      <c r="B71" s="3">
        <v>998</v>
      </c>
      <c r="C71" s="3" t="s">
        <v>77</v>
      </c>
      <c r="D71" s="5" t="s">
        <v>171</v>
      </c>
      <c r="E71" s="3">
        <v>20</v>
      </c>
      <c r="F71" s="3">
        <v>5</v>
      </c>
      <c r="G71" s="3">
        <f>11.5*6+10.5</f>
        <v>79.5</v>
      </c>
      <c r="H71" s="3">
        <v>21</v>
      </c>
      <c r="I71" s="3">
        <v>0</v>
      </c>
      <c r="J71" s="3">
        <v>1.8</v>
      </c>
      <c r="K71" s="3">
        <v>5926</v>
      </c>
      <c r="L71" s="45">
        <f t="shared" si="10"/>
        <v>0</v>
      </c>
      <c r="M71" s="2">
        <f t="shared" si="11"/>
        <v>56800</v>
      </c>
      <c r="N71" s="1">
        <f t="shared" si="12"/>
        <v>0</v>
      </c>
      <c r="O71" s="45">
        <v>0</v>
      </c>
      <c r="P71" s="45">
        <f t="shared" si="13"/>
        <v>0</v>
      </c>
      <c r="Q71" s="45">
        <f t="shared" si="14"/>
        <v>0</v>
      </c>
      <c r="R71" s="2">
        <f t="shared" si="9"/>
        <v>0</v>
      </c>
    </row>
    <row r="72" spans="1:18" ht="13">
      <c r="A72" s="3" t="s">
        <v>172</v>
      </c>
      <c r="B72" s="3">
        <v>1002</v>
      </c>
      <c r="C72" s="3" t="s">
        <v>77</v>
      </c>
      <c r="D72" s="5" t="s">
        <v>173</v>
      </c>
      <c r="E72" s="3">
        <v>45</v>
      </c>
      <c r="F72" s="3">
        <v>12</v>
      </c>
      <c r="G72" s="3">
        <f>(3.5+6)*4</f>
        <v>38</v>
      </c>
      <c r="H72" s="3">
        <v>0</v>
      </c>
      <c r="I72" s="3">
        <v>0</v>
      </c>
      <c r="J72" s="3">
        <v>1.8</v>
      </c>
      <c r="K72" s="3">
        <v>5909</v>
      </c>
      <c r="L72" s="45">
        <f t="shared" si="10"/>
        <v>0</v>
      </c>
      <c r="M72" s="2">
        <f t="shared" si="11"/>
        <v>56800</v>
      </c>
      <c r="N72" s="1">
        <f t="shared" si="12"/>
        <v>0</v>
      </c>
      <c r="O72" s="45">
        <v>0</v>
      </c>
      <c r="P72" s="45">
        <f t="shared" si="13"/>
        <v>0</v>
      </c>
      <c r="Q72" s="45">
        <f t="shared" si="14"/>
        <v>0</v>
      </c>
      <c r="R72" s="2">
        <f t="shared" si="9"/>
        <v>0</v>
      </c>
    </row>
    <row r="73" spans="1:18" ht="13">
      <c r="A73" s="3" t="s">
        <v>174</v>
      </c>
      <c r="B73" s="3">
        <v>1010</v>
      </c>
      <c r="C73" s="3" t="s">
        <v>77</v>
      </c>
      <c r="D73" s="5" t="s">
        <v>175</v>
      </c>
      <c r="E73" s="3">
        <v>20</v>
      </c>
      <c r="F73" s="3">
        <v>10</v>
      </c>
      <c r="G73" s="3">
        <f>9*6+10</f>
        <v>64</v>
      </c>
      <c r="H73" s="3">
        <v>0</v>
      </c>
      <c r="I73" s="3">
        <v>0</v>
      </c>
      <c r="J73" s="3">
        <v>1.8</v>
      </c>
      <c r="K73" s="3">
        <v>5479</v>
      </c>
      <c r="L73" s="45">
        <f t="shared" si="10"/>
        <v>0</v>
      </c>
      <c r="M73" s="2">
        <f t="shared" si="11"/>
        <v>56800</v>
      </c>
      <c r="N73" s="1">
        <f t="shared" si="12"/>
        <v>0</v>
      </c>
      <c r="O73" s="45">
        <v>0</v>
      </c>
      <c r="P73" s="45">
        <f t="shared" si="13"/>
        <v>0</v>
      </c>
      <c r="Q73" s="45">
        <f t="shared" si="14"/>
        <v>0</v>
      </c>
      <c r="R73" s="2">
        <f t="shared" si="9"/>
        <v>0</v>
      </c>
    </row>
    <row r="74" spans="1:18" ht="13">
      <c r="A74" s="3" t="s">
        <v>176</v>
      </c>
      <c r="B74" s="3">
        <v>1014</v>
      </c>
      <c r="C74" s="3" t="s">
        <v>77</v>
      </c>
      <c r="D74" s="5" t="s">
        <v>177</v>
      </c>
      <c r="E74" s="3">
        <v>15</v>
      </c>
      <c r="F74" s="3">
        <v>30</v>
      </c>
      <c r="G74" s="3">
        <v>55</v>
      </c>
      <c r="H74" s="3">
        <v>0</v>
      </c>
      <c r="I74" s="3">
        <v>0</v>
      </c>
      <c r="J74" s="3">
        <v>1.9</v>
      </c>
      <c r="K74" s="3">
        <v>5296</v>
      </c>
      <c r="L74" s="45">
        <f t="shared" si="10"/>
        <v>1</v>
      </c>
      <c r="M74" s="2">
        <f t="shared" si="11"/>
        <v>56800</v>
      </c>
      <c r="N74" s="1">
        <f t="shared" si="12"/>
        <v>0</v>
      </c>
      <c r="O74" s="45">
        <v>0</v>
      </c>
      <c r="P74" s="45">
        <f t="shared" si="13"/>
        <v>0</v>
      </c>
      <c r="Q74" s="45">
        <f t="shared" si="14"/>
        <v>0</v>
      </c>
      <c r="R74" s="2">
        <f t="shared" si="9"/>
        <v>0</v>
      </c>
    </row>
    <row r="75" spans="1:18" ht="13">
      <c r="A75" s="3" t="s">
        <v>178</v>
      </c>
      <c r="B75" s="3">
        <v>1300</v>
      </c>
      <c r="C75" s="3" t="s">
        <v>77</v>
      </c>
      <c r="D75" s="5" t="s">
        <v>179</v>
      </c>
      <c r="E75" s="3">
        <v>15</v>
      </c>
      <c r="F75" s="3">
        <v>60</v>
      </c>
      <c r="G75" s="3">
        <v>112</v>
      </c>
      <c r="H75" s="3">
        <v>53.5</v>
      </c>
      <c r="I75" s="3">
        <v>7</v>
      </c>
      <c r="J75" s="3">
        <v>2.8</v>
      </c>
      <c r="K75" s="3">
        <v>3953</v>
      </c>
      <c r="L75" s="45">
        <f t="shared" si="10"/>
        <v>2</v>
      </c>
      <c r="M75" s="2">
        <f t="shared" si="11"/>
        <v>56800</v>
      </c>
      <c r="N75" s="1">
        <f t="shared" si="12"/>
        <v>0</v>
      </c>
      <c r="O75" s="45">
        <v>0</v>
      </c>
      <c r="P75" s="45">
        <f t="shared" si="13"/>
        <v>0</v>
      </c>
      <c r="Q75" s="45">
        <f t="shared" si="14"/>
        <v>0</v>
      </c>
      <c r="R75" s="2">
        <f t="shared" si="9"/>
        <v>0</v>
      </c>
    </row>
    <row r="76" spans="1:18" ht="13">
      <c r="A76" s="3" t="s">
        <v>180</v>
      </c>
      <c r="B76" s="3">
        <v>1290</v>
      </c>
      <c r="C76" s="3" t="s">
        <v>77</v>
      </c>
      <c r="D76" s="5" t="s">
        <v>181</v>
      </c>
      <c r="E76" s="3">
        <v>40</v>
      </c>
      <c r="F76" s="3">
        <v>10</v>
      </c>
      <c r="G76" s="3">
        <f>11+9+7+6+11+11</f>
        <v>55</v>
      </c>
      <c r="H76" s="3">
        <v>3</v>
      </c>
      <c r="I76" s="3">
        <v>0</v>
      </c>
      <c r="J76" s="3">
        <v>2.8</v>
      </c>
      <c r="K76" s="3">
        <v>3869</v>
      </c>
      <c r="L76" s="45">
        <f t="shared" si="10"/>
        <v>0</v>
      </c>
      <c r="M76" s="2">
        <f t="shared" si="11"/>
        <v>56800</v>
      </c>
      <c r="N76" s="1">
        <f t="shared" si="12"/>
        <v>0</v>
      </c>
      <c r="O76" s="45">
        <v>0</v>
      </c>
      <c r="P76" s="45">
        <f t="shared" si="13"/>
        <v>0</v>
      </c>
      <c r="Q76" s="45">
        <f t="shared" si="14"/>
        <v>0</v>
      </c>
      <c r="R76" s="2">
        <f t="shared" si="9"/>
        <v>0</v>
      </c>
    </row>
    <row r="77" spans="1:18" ht="13">
      <c r="A77" s="48" t="s">
        <v>182</v>
      </c>
      <c r="B77" s="25">
        <v>500</v>
      </c>
      <c r="C77" s="25" t="s">
        <v>183</v>
      </c>
      <c r="D77" s="44" t="s">
        <v>184</v>
      </c>
      <c r="E77" s="3">
        <f>AVERAGE(45,120)</f>
        <v>82.5</v>
      </c>
      <c r="F77" s="3">
        <v>100</v>
      </c>
      <c r="G77" s="3">
        <v>95</v>
      </c>
      <c r="H77" s="3">
        <v>39</v>
      </c>
      <c r="I77" s="3">
        <v>0</v>
      </c>
      <c r="J77" s="3">
        <v>1.7</v>
      </c>
      <c r="K77" s="3">
        <v>3971</v>
      </c>
      <c r="L77" s="45">
        <f t="shared" si="10"/>
        <v>2</v>
      </c>
      <c r="M77" s="2">
        <f t="shared" si="11"/>
        <v>6990</v>
      </c>
      <c r="N77" s="1">
        <f t="shared" si="12"/>
        <v>0</v>
      </c>
      <c r="O77" s="45">
        <v>0</v>
      </c>
      <c r="P77" s="45">
        <f t="shared" si="13"/>
        <v>0</v>
      </c>
      <c r="Q77" s="45">
        <f t="shared" si="14"/>
        <v>0</v>
      </c>
      <c r="R77" s="2">
        <f t="shared" si="9"/>
        <v>0</v>
      </c>
    </row>
    <row r="78" spans="1:18" ht="13">
      <c r="A78" s="3" t="s">
        <v>185</v>
      </c>
      <c r="B78" s="3">
        <v>574</v>
      </c>
      <c r="C78" s="3" t="s">
        <v>183</v>
      </c>
      <c r="D78" s="5" t="s">
        <v>186</v>
      </c>
      <c r="E78" s="3">
        <v>0</v>
      </c>
      <c r="F78" s="3">
        <v>16</v>
      </c>
      <c r="G78" s="3">
        <f>8*5</f>
        <v>40</v>
      </c>
      <c r="H78" s="3">
        <v>0</v>
      </c>
      <c r="I78" s="3">
        <v>0</v>
      </c>
      <c r="J78" s="3">
        <v>1.3</v>
      </c>
      <c r="K78" s="3">
        <v>3970</v>
      </c>
      <c r="L78" s="45">
        <f t="shared" si="10"/>
        <v>0</v>
      </c>
      <c r="M78" s="2">
        <f t="shared" si="11"/>
        <v>56800</v>
      </c>
      <c r="N78" s="1">
        <f t="shared" si="12"/>
        <v>0</v>
      </c>
      <c r="O78" s="45">
        <v>0</v>
      </c>
      <c r="P78" s="45">
        <f t="shared" si="13"/>
        <v>0</v>
      </c>
      <c r="Q78" s="45">
        <f t="shared" si="14"/>
        <v>0</v>
      </c>
      <c r="R78" s="2">
        <f t="shared" si="9"/>
        <v>0</v>
      </c>
    </row>
    <row r="79" spans="1:18" ht="13">
      <c r="A79" s="3" t="s">
        <v>187</v>
      </c>
      <c r="B79" s="3">
        <v>800</v>
      </c>
      <c r="C79" s="3" t="s">
        <v>183</v>
      </c>
      <c r="D79" s="5" t="s">
        <v>188</v>
      </c>
      <c r="E79" s="3">
        <v>15</v>
      </c>
      <c r="F79" s="3">
        <v>20</v>
      </c>
      <c r="G79" s="3">
        <v>43</v>
      </c>
      <c r="H79" s="3">
        <v>0</v>
      </c>
      <c r="I79" s="3">
        <v>0</v>
      </c>
      <c r="J79" s="3">
        <v>0.3</v>
      </c>
      <c r="K79" s="3">
        <v>856</v>
      </c>
      <c r="L79" s="45">
        <f t="shared" si="10"/>
        <v>1</v>
      </c>
      <c r="M79" s="2">
        <f t="shared" si="11"/>
        <v>56800</v>
      </c>
      <c r="N79" s="1">
        <f t="shared" si="12"/>
        <v>0</v>
      </c>
      <c r="O79" s="45">
        <v>0</v>
      </c>
      <c r="P79" s="45">
        <f t="shared" si="13"/>
        <v>0</v>
      </c>
      <c r="Q79" s="45">
        <f t="shared" si="14"/>
        <v>0</v>
      </c>
      <c r="R79" s="2">
        <f t="shared" si="9"/>
        <v>0</v>
      </c>
    </row>
    <row r="80" spans="1:18" ht="13">
      <c r="A80" s="3" t="s">
        <v>189</v>
      </c>
      <c r="B80" s="3">
        <v>630</v>
      </c>
      <c r="C80" s="3" t="s">
        <v>62</v>
      </c>
      <c r="D80" s="5" t="s">
        <v>190</v>
      </c>
      <c r="E80" s="3">
        <v>10</v>
      </c>
      <c r="F80" s="3">
        <v>0</v>
      </c>
      <c r="G80" s="3">
        <f>12*7</f>
        <v>84</v>
      </c>
      <c r="H80" s="3">
        <v>0</v>
      </c>
      <c r="I80" s="3">
        <v>0</v>
      </c>
      <c r="J80" s="3">
        <v>0.3</v>
      </c>
      <c r="K80" s="3">
        <v>858</v>
      </c>
      <c r="L80" s="45">
        <f t="shared" si="10"/>
        <v>0</v>
      </c>
      <c r="M80" s="2">
        <f t="shared" si="11"/>
        <v>56800</v>
      </c>
      <c r="N80" s="1">
        <f t="shared" si="12"/>
        <v>0</v>
      </c>
      <c r="O80" s="45">
        <v>0</v>
      </c>
      <c r="P80" s="45">
        <f t="shared" si="13"/>
        <v>0</v>
      </c>
      <c r="Q80" s="45">
        <f t="shared" si="14"/>
        <v>0</v>
      </c>
      <c r="R80" s="2">
        <f t="shared" si="9"/>
        <v>0</v>
      </c>
    </row>
    <row r="81" spans="1:18" ht="13">
      <c r="A81" s="3" t="s">
        <v>191</v>
      </c>
      <c r="B81" s="3">
        <v>571</v>
      </c>
      <c r="C81" s="3" t="s">
        <v>62</v>
      </c>
      <c r="D81" s="5" t="s">
        <v>192</v>
      </c>
      <c r="E81" s="3">
        <v>75</v>
      </c>
      <c r="F81" s="3">
        <v>40</v>
      </c>
      <c r="G81" s="3">
        <v>84</v>
      </c>
      <c r="H81" s="3">
        <v>0</v>
      </c>
      <c r="I81" s="3">
        <v>0</v>
      </c>
      <c r="J81" s="3">
        <v>0.4</v>
      </c>
      <c r="K81" s="3">
        <v>1639</v>
      </c>
      <c r="L81" s="45">
        <f t="shared" si="10"/>
        <v>1</v>
      </c>
      <c r="M81" s="2">
        <f t="shared" si="11"/>
        <v>6990</v>
      </c>
      <c r="N81" s="1">
        <f t="shared" si="12"/>
        <v>0</v>
      </c>
      <c r="O81" s="45">
        <v>0</v>
      </c>
      <c r="P81" s="45">
        <f t="shared" si="13"/>
        <v>0</v>
      </c>
      <c r="Q81" s="45">
        <f t="shared" si="14"/>
        <v>0</v>
      </c>
      <c r="R81" s="2">
        <f t="shared" si="9"/>
        <v>0</v>
      </c>
    </row>
    <row r="82" spans="1:18" ht="13">
      <c r="A82" s="3" t="s">
        <v>193</v>
      </c>
      <c r="B82" s="48">
        <v>549</v>
      </c>
      <c r="C82" s="48" t="s">
        <v>62</v>
      </c>
      <c r="D82" s="49" t="s">
        <v>194</v>
      </c>
      <c r="E82" s="3">
        <v>180</v>
      </c>
      <c r="F82" s="3">
        <v>900</v>
      </c>
      <c r="G82" s="3">
        <v>42</v>
      </c>
      <c r="H82" s="3">
        <v>35</v>
      </c>
      <c r="I82" s="3">
        <v>0</v>
      </c>
      <c r="J82" s="3">
        <v>0.5</v>
      </c>
      <c r="K82" s="3">
        <v>977</v>
      </c>
      <c r="L82" s="45">
        <f t="shared" si="10"/>
        <v>2</v>
      </c>
      <c r="M82" s="2">
        <f t="shared" si="11"/>
        <v>6990</v>
      </c>
      <c r="N82" s="1">
        <f t="shared" si="12"/>
        <v>523.54</v>
      </c>
      <c r="O82" s="45">
        <v>2</v>
      </c>
      <c r="P82" s="45">
        <f t="shared" si="13"/>
        <v>2</v>
      </c>
      <c r="Q82" s="45">
        <f t="shared" si="14"/>
        <v>0</v>
      </c>
      <c r="R82" s="2">
        <f t="shared" si="9"/>
        <v>13980</v>
      </c>
    </row>
    <row r="83" spans="1:18" ht="13">
      <c r="A83" s="3" t="s">
        <v>195</v>
      </c>
      <c r="B83" s="3">
        <v>530</v>
      </c>
      <c r="C83" s="3" t="s">
        <v>62</v>
      </c>
      <c r="D83" s="5" t="s">
        <v>196</v>
      </c>
      <c r="E83" s="3">
        <v>60</v>
      </c>
      <c r="F83" s="3">
        <v>20</v>
      </c>
      <c r="G83" s="3">
        <v>9</v>
      </c>
      <c r="H83" s="3">
        <v>0</v>
      </c>
      <c r="I83" s="3">
        <v>3</v>
      </c>
      <c r="J83" s="3">
        <v>0.5</v>
      </c>
      <c r="K83" s="3">
        <v>982</v>
      </c>
      <c r="L83" s="45">
        <f t="shared" si="10"/>
        <v>1</v>
      </c>
      <c r="M83" s="2">
        <f t="shared" si="11"/>
        <v>6990</v>
      </c>
      <c r="N83" s="1">
        <f t="shared" si="12"/>
        <v>0</v>
      </c>
      <c r="O83" s="45">
        <v>0</v>
      </c>
      <c r="P83" s="45">
        <f t="shared" si="13"/>
        <v>0</v>
      </c>
      <c r="Q83" s="45">
        <f t="shared" si="14"/>
        <v>0</v>
      </c>
      <c r="R83" s="2">
        <f t="shared" si="9"/>
        <v>0</v>
      </c>
    </row>
    <row r="84" spans="1:18" ht="13">
      <c r="A84" s="25" t="s">
        <v>197</v>
      </c>
      <c r="B84" s="25">
        <v>418</v>
      </c>
      <c r="C84" s="25" t="s">
        <v>62</v>
      </c>
      <c r="D84" s="44" t="s">
        <v>198</v>
      </c>
      <c r="E84" s="3">
        <f>AVERAGE(45,120)</f>
        <v>82.5</v>
      </c>
      <c r="F84" s="3">
        <v>20</v>
      </c>
      <c r="G84" s="3">
        <v>117</v>
      </c>
      <c r="H84" s="3">
        <v>49</v>
      </c>
      <c r="I84" s="3">
        <v>0</v>
      </c>
      <c r="J84" s="3">
        <v>0.8</v>
      </c>
      <c r="K84" s="3">
        <v>2383</v>
      </c>
      <c r="L84" s="45">
        <f t="shared" si="10"/>
        <v>1</v>
      </c>
      <c r="M84" s="2">
        <f t="shared" si="11"/>
        <v>6990</v>
      </c>
      <c r="N84" s="1">
        <f t="shared" si="12"/>
        <v>0</v>
      </c>
      <c r="O84" s="45">
        <v>0</v>
      </c>
      <c r="P84" s="45">
        <f t="shared" si="13"/>
        <v>0</v>
      </c>
      <c r="Q84" s="45">
        <f t="shared" si="14"/>
        <v>0</v>
      </c>
      <c r="R84" s="2">
        <f t="shared" si="9"/>
        <v>0</v>
      </c>
    </row>
    <row r="85" spans="1:18" ht="13">
      <c r="A85" s="3" t="s">
        <v>199</v>
      </c>
      <c r="B85" s="3">
        <v>273</v>
      </c>
      <c r="C85" s="3" t="s">
        <v>62</v>
      </c>
      <c r="D85" s="5" t="s">
        <v>200</v>
      </c>
      <c r="E85" s="3">
        <v>20</v>
      </c>
      <c r="F85" s="3">
        <v>10</v>
      </c>
      <c r="G85" s="3">
        <f>9*5</f>
        <v>45</v>
      </c>
      <c r="H85" s="3">
        <v>0</v>
      </c>
      <c r="I85" s="3">
        <v>2</v>
      </c>
      <c r="J85" s="3">
        <v>1.3</v>
      </c>
      <c r="K85" s="3">
        <v>4725</v>
      </c>
      <c r="L85" s="45">
        <f t="shared" si="10"/>
        <v>0</v>
      </c>
      <c r="M85" s="2">
        <f t="shared" si="11"/>
        <v>56800</v>
      </c>
      <c r="N85" s="1">
        <f t="shared" si="12"/>
        <v>0</v>
      </c>
      <c r="O85" s="45">
        <v>0</v>
      </c>
      <c r="P85" s="45">
        <f t="shared" si="13"/>
        <v>0</v>
      </c>
      <c r="Q85" s="45">
        <f t="shared" si="14"/>
        <v>0</v>
      </c>
      <c r="R85" s="2">
        <f t="shared" si="9"/>
        <v>0</v>
      </c>
    </row>
    <row r="86" spans="1:18" ht="13">
      <c r="A86" s="3" t="s">
        <v>201</v>
      </c>
      <c r="B86" s="3">
        <v>261</v>
      </c>
      <c r="C86" s="3" t="s">
        <v>62</v>
      </c>
      <c r="D86" s="5" t="s">
        <v>202</v>
      </c>
      <c r="E86" s="3">
        <v>37.5</v>
      </c>
      <c r="F86" s="3">
        <v>22</v>
      </c>
      <c r="G86" s="3">
        <v>82</v>
      </c>
      <c r="H86" s="3">
        <v>21.25</v>
      </c>
      <c r="I86" s="3">
        <v>0</v>
      </c>
      <c r="J86" s="3">
        <v>1.3</v>
      </c>
      <c r="K86" s="3">
        <v>4828</v>
      </c>
      <c r="L86" s="45">
        <f t="shared" si="10"/>
        <v>1</v>
      </c>
      <c r="M86" s="2">
        <f t="shared" si="11"/>
        <v>56800</v>
      </c>
      <c r="N86" s="1">
        <f t="shared" si="12"/>
        <v>0</v>
      </c>
      <c r="O86" s="45">
        <v>0</v>
      </c>
      <c r="P86" s="45">
        <f t="shared" si="13"/>
        <v>0</v>
      </c>
      <c r="Q86" s="45">
        <f t="shared" si="14"/>
        <v>0</v>
      </c>
      <c r="R86" s="2">
        <f t="shared" si="9"/>
        <v>0</v>
      </c>
    </row>
    <row r="87" spans="1:18" ht="13">
      <c r="A87" s="3" t="s">
        <v>203</v>
      </c>
      <c r="B87" s="3">
        <v>254</v>
      </c>
      <c r="C87" s="3" t="s">
        <v>62</v>
      </c>
      <c r="D87" s="5" t="s">
        <v>204</v>
      </c>
      <c r="E87" s="3">
        <v>0</v>
      </c>
      <c r="F87" s="3">
        <v>5</v>
      </c>
      <c r="G87" s="3">
        <v>40</v>
      </c>
      <c r="H87" s="3">
        <v>0</v>
      </c>
      <c r="I87" s="3">
        <v>0</v>
      </c>
      <c r="J87" s="3">
        <v>1.2</v>
      </c>
      <c r="K87" s="3">
        <v>5002</v>
      </c>
      <c r="L87" s="45">
        <f t="shared" si="10"/>
        <v>0</v>
      </c>
      <c r="M87" s="2">
        <f t="shared" si="11"/>
        <v>56800</v>
      </c>
      <c r="N87" s="1">
        <f t="shared" si="12"/>
        <v>0</v>
      </c>
      <c r="O87" s="45">
        <v>0</v>
      </c>
      <c r="P87" s="45">
        <f t="shared" si="13"/>
        <v>0</v>
      </c>
      <c r="Q87" s="45">
        <f t="shared" si="14"/>
        <v>0</v>
      </c>
      <c r="R87" s="2">
        <f t="shared" si="9"/>
        <v>0</v>
      </c>
    </row>
    <row r="88" spans="1:18" ht="13">
      <c r="A88" s="3" t="s">
        <v>205</v>
      </c>
      <c r="B88" s="3">
        <v>246</v>
      </c>
      <c r="C88" s="3" t="s">
        <v>62</v>
      </c>
      <c r="D88" s="5" t="s">
        <v>206</v>
      </c>
      <c r="E88" s="3">
        <v>30</v>
      </c>
      <c r="F88" s="3">
        <v>21</v>
      </c>
      <c r="G88" s="3">
        <v>45</v>
      </c>
      <c r="H88" s="3">
        <v>0</v>
      </c>
      <c r="I88" s="3">
        <v>0</v>
      </c>
      <c r="J88" s="3">
        <v>1.2</v>
      </c>
      <c r="K88" s="3">
        <v>5002</v>
      </c>
      <c r="L88" s="45">
        <f t="shared" si="10"/>
        <v>1</v>
      </c>
      <c r="M88" s="2">
        <f t="shared" si="11"/>
        <v>56800</v>
      </c>
      <c r="N88" s="1">
        <f t="shared" si="12"/>
        <v>0</v>
      </c>
      <c r="O88" s="45">
        <v>0</v>
      </c>
      <c r="P88" s="45">
        <f t="shared" si="13"/>
        <v>0</v>
      </c>
      <c r="Q88" s="45">
        <f t="shared" si="14"/>
        <v>0</v>
      </c>
      <c r="R88" s="2">
        <f t="shared" si="9"/>
        <v>0</v>
      </c>
    </row>
    <row r="89" spans="1:18" ht="13">
      <c r="A89" s="3" t="s">
        <v>207</v>
      </c>
      <c r="B89" s="3">
        <v>238</v>
      </c>
      <c r="C89" s="3" t="s">
        <v>62</v>
      </c>
      <c r="D89" s="5" t="s">
        <v>208</v>
      </c>
      <c r="E89" s="3">
        <v>25</v>
      </c>
      <c r="F89" s="3">
        <v>20</v>
      </c>
      <c r="G89" s="3">
        <f>8.5*5</f>
        <v>42.5</v>
      </c>
      <c r="H89" s="3">
        <v>0</v>
      </c>
      <c r="I89" s="3">
        <v>0</v>
      </c>
      <c r="J89" s="3">
        <v>1.2</v>
      </c>
      <c r="K89" s="3">
        <v>5002</v>
      </c>
      <c r="L89" s="45">
        <f t="shared" si="10"/>
        <v>1</v>
      </c>
      <c r="M89" s="2">
        <f t="shared" si="11"/>
        <v>56800</v>
      </c>
      <c r="N89" s="1">
        <f t="shared" si="12"/>
        <v>0</v>
      </c>
      <c r="O89" s="45">
        <v>0</v>
      </c>
      <c r="P89" s="45">
        <f t="shared" si="13"/>
        <v>0</v>
      </c>
      <c r="Q89" s="45">
        <f t="shared" si="14"/>
        <v>0</v>
      </c>
      <c r="R89" s="2">
        <f t="shared" si="9"/>
        <v>0</v>
      </c>
    </row>
    <row r="90" spans="1:18" ht="13">
      <c r="A90" s="3" t="s">
        <v>209</v>
      </c>
      <c r="B90" s="3">
        <v>234</v>
      </c>
      <c r="C90" s="3" t="s">
        <v>62</v>
      </c>
      <c r="D90" s="5" t="s">
        <v>210</v>
      </c>
      <c r="E90" s="3">
        <v>30</v>
      </c>
      <c r="F90" s="3">
        <v>8</v>
      </c>
      <c r="G90" s="3">
        <f>10*5+7+4</f>
        <v>61</v>
      </c>
      <c r="H90" s="3">
        <v>0</v>
      </c>
      <c r="I90" s="3">
        <v>0</v>
      </c>
      <c r="J90" s="3">
        <v>1.2</v>
      </c>
      <c r="K90" s="3">
        <v>5002</v>
      </c>
      <c r="L90" s="45">
        <f t="shared" si="10"/>
        <v>0</v>
      </c>
      <c r="M90" s="2">
        <f t="shared" si="11"/>
        <v>56800</v>
      </c>
      <c r="N90" s="1">
        <f t="shared" si="12"/>
        <v>0</v>
      </c>
      <c r="O90" s="45">
        <v>0</v>
      </c>
      <c r="P90" s="45">
        <f t="shared" si="13"/>
        <v>0</v>
      </c>
      <c r="Q90" s="45">
        <f t="shared" si="14"/>
        <v>0</v>
      </c>
      <c r="R90" s="2">
        <f t="shared" si="9"/>
        <v>0</v>
      </c>
    </row>
    <row r="91" spans="1:18" ht="13">
      <c r="A91" s="3" t="s">
        <v>211</v>
      </c>
      <c r="B91" s="3">
        <v>844</v>
      </c>
      <c r="C91" s="3" t="s">
        <v>85</v>
      </c>
      <c r="D91" s="5" t="s">
        <v>212</v>
      </c>
      <c r="E91" s="3">
        <v>10</v>
      </c>
      <c r="F91" s="3">
        <v>5</v>
      </c>
      <c r="G91" s="3">
        <f>13.5*5+8</f>
        <v>75.5</v>
      </c>
      <c r="H91" s="3">
        <v>7.5</v>
      </c>
      <c r="I91" s="3">
        <v>0</v>
      </c>
      <c r="J91" s="3">
        <v>1.5</v>
      </c>
      <c r="K91" s="3">
        <v>6737</v>
      </c>
      <c r="L91" s="45">
        <f t="shared" si="10"/>
        <v>0</v>
      </c>
      <c r="M91" s="2">
        <f t="shared" si="11"/>
        <v>56800</v>
      </c>
      <c r="N91" s="1">
        <f t="shared" si="12"/>
        <v>0</v>
      </c>
      <c r="O91" s="45">
        <v>0</v>
      </c>
      <c r="P91" s="45">
        <f t="shared" si="13"/>
        <v>0</v>
      </c>
      <c r="Q91" s="45">
        <f t="shared" si="14"/>
        <v>0</v>
      </c>
      <c r="R91" s="2">
        <f t="shared" si="9"/>
        <v>0</v>
      </c>
    </row>
    <row r="92" spans="1:18" ht="13">
      <c r="A92" s="3" t="s">
        <v>213</v>
      </c>
      <c r="B92" s="3">
        <v>846</v>
      </c>
      <c r="C92" s="3" t="s">
        <v>85</v>
      </c>
      <c r="D92" s="5" t="s">
        <v>214</v>
      </c>
      <c r="E92" s="3">
        <v>52.5</v>
      </c>
      <c r="F92" s="3">
        <v>20</v>
      </c>
      <c r="G92" s="3">
        <v>44</v>
      </c>
      <c r="H92" s="3">
        <v>0</v>
      </c>
      <c r="I92" s="3">
        <v>0</v>
      </c>
      <c r="J92" s="3">
        <v>1.5</v>
      </c>
      <c r="K92" s="3">
        <v>6737</v>
      </c>
      <c r="L92" s="45">
        <f t="shared" si="10"/>
        <v>1</v>
      </c>
      <c r="M92" s="2">
        <f t="shared" si="11"/>
        <v>6990</v>
      </c>
      <c r="N92" s="1">
        <f t="shared" si="12"/>
        <v>0</v>
      </c>
      <c r="O92" s="45">
        <v>0</v>
      </c>
      <c r="P92" s="45">
        <f t="shared" si="13"/>
        <v>0</v>
      </c>
      <c r="Q92" s="45">
        <f t="shared" si="14"/>
        <v>0</v>
      </c>
      <c r="R92" s="2">
        <f t="shared" si="9"/>
        <v>0</v>
      </c>
    </row>
    <row r="93" spans="1:18" ht="13">
      <c r="A93" s="3" t="s">
        <v>215</v>
      </c>
      <c r="B93" s="3">
        <v>868</v>
      </c>
      <c r="C93" s="3" t="s">
        <v>85</v>
      </c>
      <c r="D93" s="5" t="s">
        <v>216</v>
      </c>
      <c r="E93" s="3">
        <v>30</v>
      </c>
      <c r="F93" s="3">
        <v>21</v>
      </c>
      <c r="G93" s="3">
        <v>39</v>
      </c>
      <c r="H93" s="3">
        <v>0</v>
      </c>
      <c r="I93" s="3">
        <v>0</v>
      </c>
      <c r="J93" s="3">
        <v>1.5</v>
      </c>
      <c r="K93" s="3">
        <v>6815</v>
      </c>
      <c r="L93" s="45">
        <f t="shared" si="10"/>
        <v>1</v>
      </c>
      <c r="M93" s="2">
        <f t="shared" si="11"/>
        <v>56800</v>
      </c>
      <c r="N93" s="1">
        <f t="shared" si="12"/>
        <v>0</v>
      </c>
      <c r="O93" s="45">
        <v>0</v>
      </c>
      <c r="P93" s="45">
        <f t="shared" si="13"/>
        <v>0</v>
      </c>
      <c r="Q93" s="45">
        <f t="shared" si="14"/>
        <v>0</v>
      </c>
      <c r="R93" s="2">
        <f t="shared" si="9"/>
        <v>0</v>
      </c>
    </row>
    <row r="94" spans="1:18" ht="13">
      <c r="A94" s="3" t="s">
        <v>217</v>
      </c>
      <c r="B94" s="3">
        <v>886</v>
      </c>
      <c r="C94" s="3" t="s">
        <v>85</v>
      </c>
      <c r="D94" s="5" t="s">
        <v>218</v>
      </c>
      <c r="E94" s="3">
        <v>0</v>
      </c>
      <c r="F94" s="3">
        <v>10</v>
      </c>
      <c r="G94" s="3">
        <v>40</v>
      </c>
      <c r="H94" s="3">
        <v>0</v>
      </c>
      <c r="I94" s="3">
        <v>0</v>
      </c>
      <c r="J94" s="3">
        <v>1.3</v>
      </c>
      <c r="K94" s="3">
        <v>6921</v>
      </c>
      <c r="L94" s="45">
        <f t="shared" si="10"/>
        <v>0</v>
      </c>
      <c r="M94" s="2">
        <f t="shared" si="11"/>
        <v>56800</v>
      </c>
      <c r="N94" s="1">
        <f t="shared" si="12"/>
        <v>0</v>
      </c>
      <c r="O94" s="45">
        <v>0</v>
      </c>
      <c r="P94" s="45">
        <f t="shared" si="13"/>
        <v>0</v>
      </c>
      <c r="Q94" s="45">
        <f t="shared" si="14"/>
        <v>0</v>
      </c>
      <c r="R94" s="2">
        <f t="shared" si="9"/>
        <v>0</v>
      </c>
    </row>
    <row r="95" spans="1:18" ht="13">
      <c r="A95" s="3" t="s">
        <v>219</v>
      </c>
      <c r="B95" s="3">
        <v>890</v>
      </c>
      <c r="C95" s="3" t="s">
        <v>85</v>
      </c>
      <c r="D95" s="5" t="s">
        <v>220</v>
      </c>
      <c r="E95" s="3">
        <v>45</v>
      </c>
      <c r="F95" s="3">
        <v>40</v>
      </c>
      <c r="G95" s="3">
        <v>24</v>
      </c>
      <c r="H95" s="3">
        <v>3</v>
      </c>
      <c r="I95" s="3">
        <v>0</v>
      </c>
      <c r="J95" s="3">
        <v>1.2</v>
      </c>
      <c r="K95" s="3">
        <v>6921</v>
      </c>
      <c r="L95" s="45">
        <f t="shared" si="10"/>
        <v>1</v>
      </c>
      <c r="M95" s="2">
        <f t="shared" si="11"/>
        <v>56800</v>
      </c>
      <c r="N95" s="1">
        <f t="shared" si="12"/>
        <v>0</v>
      </c>
      <c r="O95" s="45">
        <v>0</v>
      </c>
      <c r="P95" s="45">
        <f t="shared" si="13"/>
        <v>0</v>
      </c>
      <c r="Q95" s="45">
        <f t="shared" si="14"/>
        <v>0</v>
      </c>
      <c r="R95" s="2">
        <f t="shared" si="9"/>
        <v>0</v>
      </c>
    </row>
    <row r="96" spans="1:18" ht="13">
      <c r="A96" s="3" t="s">
        <v>221</v>
      </c>
      <c r="B96" s="3">
        <v>910</v>
      </c>
      <c r="C96" s="3" t="s">
        <v>85</v>
      </c>
      <c r="D96" s="5" t="s">
        <v>222</v>
      </c>
      <c r="E96" s="3">
        <v>20</v>
      </c>
      <c r="F96" s="3">
        <v>28</v>
      </c>
      <c r="G96" s="3">
        <f>15*7-3</f>
        <v>102</v>
      </c>
      <c r="H96" s="3">
        <v>53</v>
      </c>
      <c r="I96" s="3">
        <v>5</v>
      </c>
      <c r="J96" s="3">
        <v>1.1000000000000001</v>
      </c>
      <c r="K96" s="3">
        <v>6595</v>
      </c>
      <c r="L96" s="45">
        <f t="shared" si="10"/>
        <v>1</v>
      </c>
      <c r="M96" s="2">
        <f t="shared" si="11"/>
        <v>56800</v>
      </c>
      <c r="N96" s="1">
        <f t="shared" si="12"/>
        <v>0</v>
      </c>
      <c r="O96" s="45">
        <v>0</v>
      </c>
      <c r="P96" s="45">
        <f t="shared" si="13"/>
        <v>0</v>
      </c>
      <c r="Q96" s="45">
        <f t="shared" si="14"/>
        <v>0</v>
      </c>
      <c r="R96" s="2">
        <f t="shared" si="9"/>
        <v>0</v>
      </c>
    </row>
    <row r="97" spans="1:18" ht="13">
      <c r="A97" s="3" t="s">
        <v>223</v>
      </c>
      <c r="B97" s="3">
        <v>914</v>
      </c>
      <c r="C97" s="3" t="s">
        <v>85</v>
      </c>
      <c r="D97" s="5" t="s">
        <v>224</v>
      </c>
      <c r="E97" s="3">
        <v>10</v>
      </c>
      <c r="F97" s="3">
        <v>13</v>
      </c>
      <c r="G97" s="3">
        <v>35</v>
      </c>
      <c r="H97" s="3">
        <v>0</v>
      </c>
      <c r="I97" s="3">
        <v>0</v>
      </c>
      <c r="J97" s="3">
        <v>1.1000000000000001</v>
      </c>
      <c r="K97" s="3">
        <v>6595</v>
      </c>
      <c r="L97" s="45">
        <f t="shared" si="10"/>
        <v>0</v>
      </c>
      <c r="M97" s="2">
        <f t="shared" si="11"/>
        <v>56800</v>
      </c>
      <c r="N97" s="1">
        <f t="shared" si="12"/>
        <v>0</v>
      </c>
      <c r="O97" s="45">
        <v>0</v>
      </c>
      <c r="P97" s="45">
        <f t="shared" si="13"/>
        <v>0</v>
      </c>
      <c r="Q97" s="45">
        <f t="shared" si="14"/>
        <v>0</v>
      </c>
      <c r="R97" s="2">
        <f t="shared" si="9"/>
        <v>0</v>
      </c>
    </row>
    <row r="98" spans="1:18" ht="13">
      <c r="A98" s="3" t="s">
        <v>225</v>
      </c>
      <c r="B98" s="48">
        <v>932</v>
      </c>
      <c r="C98" s="48" t="s">
        <v>85</v>
      </c>
      <c r="D98" s="49" t="s">
        <v>226</v>
      </c>
      <c r="E98" s="3">
        <f>AVERAGE(45,120)</f>
        <v>82.5</v>
      </c>
      <c r="F98" s="3">
        <v>35</v>
      </c>
      <c r="G98" s="3">
        <v>104</v>
      </c>
      <c r="H98" s="3">
        <v>49</v>
      </c>
      <c r="I98" s="3">
        <v>0</v>
      </c>
      <c r="J98" s="3">
        <v>1</v>
      </c>
      <c r="K98" s="3">
        <v>5971</v>
      </c>
      <c r="L98" s="45">
        <f t="shared" si="10"/>
        <v>1</v>
      </c>
      <c r="M98" s="2">
        <f t="shared" si="11"/>
        <v>6990</v>
      </c>
      <c r="N98" s="1">
        <f t="shared" si="12"/>
        <v>285.20999999999998</v>
      </c>
      <c r="O98" s="45">
        <v>1</v>
      </c>
      <c r="P98" s="45">
        <f t="shared" si="13"/>
        <v>1</v>
      </c>
      <c r="Q98" s="45">
        <f t="shared" si="14"/>
        <v>0</v>
      </c>
      <c r="R98" s="2">
        <f t="shared" si="9"/>
        <v>6990</v>
      </c>
    </row>
    <row r="99" spans="1:18" ht="13">
      <c r="A99" s="3" t="s">
        <v>227</v>
      </c>
      <c r="B99" s="3">
        <v>934</v>
      </c>
      <c r="C99" s="3" t="s">
        <v>85</v>
      </c>
      <c r="D99" s="5" t="s">
        <v>228</v>
      </c>
      <c r="E99" s="3">
        <v>60</v>
      </c>
      <c r="F99" s="3">
        <v>21</v>
      </c>
      <c r="G99" s="3">
        <v>42</v>
      </c>
      <c r="H99" s="3">
        <v>0</v>
      </c>
      <c r="I99" s="3">
        <v>0</v>
      </c>
      <c r="J99" s="3">
        <v>1</v>
      </c>
      <c r="K99" s="3">
        <v>5971</v>
      </c>
      <c r="L99" s="45">
        <f t="shared" si="10"/>
        <v>1</v>
      </c>
      <c r="M99" s="2">
        <f t="shared" si="11"/>
        <v>6990</v>
      </c>
      <c r="N99" s="1">
        <f t="shared" si="12"/>
        <v>0</v>
      </c>
      <c r="O99" s="45">
        <v>0</v>
      </c>
      <c r="P99" s="45">
        <f t="shared" si="13"/>
        <v>0</v>
      </c>
      <c r="Q99" s="45">
        <f t="shared" si="14"/>
        <v>0</v>
      </c>
      <c r="R99" s="2">
        <f t="shared" si="9"/>
        <v>0</v>
      </c>
    </row>
    <row r="100" spans="1:18" ht="13">
      <c r="A100" s="3" t="s">
        <v>229</v>
      </c>
      <c r="B100" s="3">
        <v>936</v>
      </c>
      <c r="C100" s="3" t="s">
        <v>85</v>
      </c>
      <c r="D100" s="5" t="s">
        <v>230</v>
      </c>
      <c r="E100" s="3">
        <v>30</v>
      </c>
      <c r="F100" s="3">
        <v>14</v>
      </c>
      <c r="G100" s="3">
        <f>10+5+30</f>
        <v>45</v>
      </c>
      <c r="H100" s="3">
        <v>0</v>
      </c>
      <c r="I100" s="3">
        <v>2</v>
      </c>
      <c r="J100" s="3">
        <v>1</v>
      </c>
      <c r="K100" s="3">
        <v>5945</v>
      </c>
      <c r="L100" s="45">
        <f t="shared" si="10"/>
        <v>0</v>
      </c>
      <c r="M100" s="2">
        <f t="shared" si="11"/>
        <v>56800</v>
      </c>
      <c r="N100" s="1">
        <f t="shared" si="12"/>
        <v>0</v>
      </c>
      <c r="O100" s="45">
        <v>0</v>
      </c>
      <c r="P100" s="45">
        <f t="shared" si="13"/>
        <v>0</v>
      </c>
      <c r="Q100" s="45">
        <f t="shared" si="14"/>
        <v>0</v>
      </c>
      <c r="R100" s="2">
        <f t="shared" si="9"/>
        <v>0</v>
      </c>
    </row>
    <row r="101" spans="1:18" ht="13">
      <c r="A101" s="3" t="s">
        <v>231</v>
      </c>
      <c r="B101" s="3">
        <v>935</v>
      </c>
      <c r="C101" s="3" t="s">
        <v>85</v>
      </c>
      <c r="D101" s="5" t="s">
        <v>340</v>
      </c>
      <c r="E101" s="3">
        <v>90</v>
      </c>
      <c r="F101" s="3">
        <v>70</v>
      </c>
      <c r="G101" s="3">
        <v>30</v>
      </c>
      <c r="H101" s="3">
        <v>18</v>
      </c>
      <c r="I101" s="3">
        <v>14</v>
      </c>
      <c r="J101" s="3">
        <v>1</v>
      </c>
      <c r="K101" s="3">
        <v>5971</v>
      </c>
      <c r="L101" s="45">
        <f t="shared" si="10"/>
        <v>2</v>
      </c>
      <c r="M101" s="2">
        <f t="shared" si="11"/>
        <v>6990</v>
      </c>
      <c r="N101" s="1">
        <f t="shared" si="12"/>
        <v>0</v>
      </c>
      <c r="O101" s="45">
        <v>0</v>
      </c>
      <c r="P101" s="45">
        <f t="shared" si="13"/>
        <v>0</v>
      </c>
      <c r="Q101" s="45">
        <f t="shared" si="14"/>
        <v>0</v>
      </c>
      <c r="R101" s="2">
        <f t="shared" si="9"/>
        <v>0</v>
      </c>
    </row>
    <row r="102" spans="1:18" ht="13">
      <c r="A102" s="3" t="s">
        <v>233</v>
      </c>
      <c r="B102" s="3">
        <v>937</v>
      </c>
      <c r="C102" s="3" t="s">
        <v>85</v>
      </c>
      <c r="D102" s="5" t="s">
        <v>339</v>
      </c>
      <c r="E102" s="3">
        <v>40</v>
      </c>
      <c r="F102" s="3">
        <v>30</v>
      </c>
      <c r="G102" s="3">
        <v>62</v>
      </c>
      <c r="H102" s="3">
        <v>12</v>
      </c>
      <c r="I102" s="3">
        <v>9</v>
      </c>
      <c r="J102" s="3">
        <v>0.9</v>
      </c>
      <c r="K102" s="3">
        <v>5795</v>
      </c>
      <c r="L102" s="45">
        <f t="shared" si="10"/>
        <v>1</v>
      </c>
      <c r="M102" s="2">
        <f t="shared" si="11"/>
        <v>56800</v>
      </c>
      <c r="N102" s="1">
        <f t="shared" si="12"/>
        <v>0</v>
      </c>
      <c r="O102" s="45">
        <v>0</v>
      </c>
      <c r="P102" s="45">
        <f t="shared" si="13"/>
        <v>0</v>
      </c>
      <c r="Q102" s="45">
        <f t="shared" si="14"/>
        <v>0</v>
      </c>
      <c r="R102" s="2">
        <f t="shared" si="9"/>
        <v>0</v>
      </c>
    </row>
    <row r="103" spans="1:18" ht="13">
      <c r="A103" s="3" t="s">
        <v>235</v>
      </c>
      <c r="B103" s="3">
        <v>945</v>
      </c>
      <c r="C103" s="3" t="s">
        <v>85</v>
      </c>
      <c r="D103" s="5" t="s">
        <v>236</v>
      </c>
      <c r="E103" s="3">
        <v>67.5</v>
      </c>
      <c r="F103" s="3">
        <v>15</v>
      </c>
      <c r="G103" s="3">
        <f>3+8+3+6+3+4+3+8+3+8</f>
        <v>49</v>
      </c>
      <c r="H103" s="3">
        <f>1+1+1</f>
        <v>3</v>
      </c>
      <c r="I103" s="3">
        <v>0</v>
      </c>
      <c r="J103" s="3">
        <v>0.9</v>
      </c>
      <c r="K103" s="3">
        <v>5713</v>
      </c>
      <c r="L103" s="45">
        <f t="shared" si="10"/>
        <v>0</v>
      </c>
      <c r="M103" s="2">
        <f t="shared" si="11"/>
        <v>6990</v>
      </c>
      <c r="N103" s="1">
        <f t="shared" si="12"/>
        <v>0</v>
      </c>
      <c r="O103" s="45">
        <v>0</v>
      </c>
      <c r="P103" s="45">
        <f t="shared" si="13"/>
        <v>0</v>
      </c>
      <c r="Q103" s="45">
        <f t="shared" si="14"/>
        <v>0</v>
      </c>
      <c r="R103" s="2">
        <f t="shared" si="9"/>
        <v>0</v>
      </c>
    </row>
    <row r="104" spans="1:18" ht="13">
      <c r="A104" s="3" t="s">
        <v>237</v>
      </c>
      <c r="B104" s="3">
        <v>949</v>
      </c>
      <c r="C104" s="3" t="s">
        <v>85</v>
      </c>
      <c r="D104" s="5" t="s">
        <v>238</v>
      </c>
      <c r="E104" s="3">
        <v>0</v>
      </c>
      <c r="F104" s="3">
        <v>7</v>
      </c>
      <c r="G104" s="3">
        <f>3.5+4+3.5+4+3.5+4+3.5+4+3.5+4</f>
        <v>37.5</v>
      </c>
      <c r="H104" s="3">
        <v>0</v>
      </c>
      <c r="I104" s="3">
        <v>0</v>
      </c>
      <c r="J104" s="3">
        <v>0.9</v>
      </c>
      <c r="K104" s="3">
        <v>5713</v>
      </c>
      <c r="L104" s="45">
        <f t="shared" si="10"/>
        <v>0</v>
      </c>
      <c r="M104" s="2">
        <f t="shared" si="11"/>
        <v>56800</v>
      </c>
      <c r="N104" s="1">
        <f t="shared" si="12"/>
        <v>0</v>
      </c>
      <c r="O104" s="45">
        <v>0</v>
      </c>
      <c r="P104" s="45">
        <f t="shared" si="13"/>
        <v>0</v>
      </c>
      <c r="Q104" s="45">
        <f t="shared" si="14"/>
        <v>0</v>
      </c>
      <c r="R104" s="2">
        <f t="shared" si="9"/>
        <v>0</v>
      </c>
    </row>
    <row r="105" spans="1:18" ht="13">
      <c r="A105" s="3" t="s">
        <v>239</v>
      </c>
      <c r="B105" s="3">
        <v>956</v>
      </c>
      <c r="C105" s="3" t="s">
        <v>85</v>
      </c>
      <c r="D105" s="5" t="s">
        <v>240</v>
      </c>
      <c r="E105" s="3">
        <v>60</v>
      </c>
      <c r="F105" s="3">
        <v>20</v>
      </c>
      <c r="G105" s="3">
        <v>32</v>
      </c>
      <c r="H105" s="3">
        <v>0</v>
      </c>
      <c r="I105" s="3">
        <v>0</v>
      </c>
      <c r="J105" s="3">
        <v>0.8</v>
      </c>
      <c r="K105" s="3">
        <v>4582</v>
      </c>
      <c r="L105" s="45">
        <f t="shared" si="10"/>
        <v>1</v>
      </c>
      <c r="M105" s="2">
        <f t="shared" si="11"/>
        <v>6990</v>
      </c>
      <c r="N105" s="1">
        <f t="shared" si="12"/>
        <v>0</v>
      </c>
      <c r="O105" s="45">
        <v>0</v>
      </c>
      <c r="P105" s="45">
        <f t="shared" si="13"/>
        <v>0</v>
      </c>
      <c r="Q105" s="45">
        <f t="shared" si="14"/>
        <v>0</v>
      </c>
      <c r="R105" s="2">
        <f t="shared" si="9"/>
        <v>0</v>
      </c>
    </row>
    <row r="106" spans="1:18" ht="13">
      <c r="A106" s="3" t="s">
        <v>241</v>
      </c>
      <c r="B106" s="3">
        <v>960</v>
      </c>
      <c r="C106" s="3" t="s">
        <v>85</v>
      </c>
      <c r="D106" s="5" t="s">
        <v>242</v>
      </c>
      <c r="E106" s="3">
        <v>82.5</v>
      </c>
      <c r="F106" s="3">
        <v>20</v>
      </c>
      <c r="G106" s="3">
        <f>4+35</f>
        <v>39</v>
      </c>
      <c r="H106" s="3">
        <v>0</v>
      </c>
      <c r="I106" s="3">
        <v>0</v>
      </c>
      <c r="J106" s="3">
        <v>0.8</v>
      </c>
      <c r="K106" s="3">
        <v>4582</v>
      </c>
      <c r="L106" s="45">
        <f t="shared" si="10"/>
        <v>1</v>
      </c>
      <c r="M106" s="2">
        <f t="shared" si="11"/>
        <v>6990</v>
      </c>
      <c r="N106" s="1">
        <f t="shared" si="12"/>
        <v>0</v>
      </c>
      <c r="O106" s="45">
        <v>0</v>
      </c>
      <c r="P106" s="45">
        <f t="shared" si="13"/>
        <v>0</v>
      </c>
      <c r="Q106" s="45">
        <f t="shared" si="14"/>
        <v>0</v>
      </c>
      <c r="R106" s="2">
        <f t="shared" si="9"/>
        <v>0</v>
      </c>
    </row>
    <row r="107" spans="1:18" ht="13">
      <c r="A107" s="3" t="s">
        <v>243</v>
      </c>
      <c r="B107" s="3">
        <v>962</v>
      </c>
      <c r="C107" s="3" t="s">
        <v>85</v>
      </c>
      <c r="D107" s="5" t="s">
        <v>244</v>
      </c>
      <c r="E107" s="3">
        <v>45</v>
      </c>
      <c r="F107" s="3">
        <v>20</v>
      </c>
      <c r="G107" s="3">
        <v>44</v>
      </c>
      <c r="H107" s="3">
        <v>0</v>
      </c>
      <c r="I107" s="3">
        <v>0</v>
      </c>
      <c r="J107" s="3">
        <v>0.8</v>
      </c>
      <c r="K107" s="3">
        <v>4582</v>
      </c>
      <c r="L107" s="45">
        <f t="shared" si="10"/>
        <v>1</v>
      </c>
      <c r="M107" s="2">
        <f t="shared" si="11"/>
        <v>56800</v>
      </c>
      <c r="N107" s="1">
        <f t="shared" si="12"/>
        <v>0</v>
      </c>
      <c r="O107" s="45">
        <v>0</v>
      </c>
      <c r="P107" s="45">
        <f t="shared" si="13"/>
        <v>0</v>
      </c>
      <c r="Q107" s="45">
        <f t="shared" si="14"/>
        <v>0</v>
      </c>
      <c r="R107" s="2">
        <f t="shared" si="9"/>
        <v>0</v>
      </c>
    </row>
    <row r="108" spans="1:18" ht="13">
      <c r="A108" s="3" t="s">
        <v>245</v>
      </c>
      <c r="B108" s="3">
        <v>963</v>
      </c>
      <c r="C108" s="3" t="s">
        <v>85</v>
      </c>
      <c r="D108" s="5" t="s">
        <v>246</v>
      </c>
      <c r="E108" s="3">
        <v>30</v>
      </c>
      <c r="F108" s="3">
        <v>15</v>
      </c>
      <c r="G108" s="3">
        <f>8.5*5</f>
        <v>42.5</v>
      </c>
      <c r="H108" s="3">
        <v>0</v>
      </c>
      <c r="I108" s="3">
        <v>0</v>
      </c>
      <c r="J108" s="3">
        <v>0.8</v>
      </c>
      <c r="K108" s="3">
        <v>4248</v>
      </c>
      <c r="L108" s="45">
        <f t="shared" si="10"/>
        <v>0</v>
      </c>
      <c r="M108" s="2">
        <f t="shared" si="11"/>
        <v>56800</v>
      </c>
      <c r="N108" s="1">
        <f t="shared" si="12"/>
        <v>0</v>
      </c>
      <c r="O108" s="45">
        <v>0</v>
      </c>
      <c r="P108" s="45">
        <f t="shared" si="13"/>
        <v>0</v>
      </c>
      <c r="Q108" s="45">
        <f t="shared" si="14"/>
        <v>0</v>
      </c>
      <c r="R108" s="2">
        <f t="shared" si="9"/>
        <v>0</v>
      </c>
    </row>
    <row r="109" spans="1:18" ht="13">
      <c r="A109" s="3" t="s">
        <v>247</v>
      </c>
      <c r="B109" s="3">
        <v>980</v>
      </c>
      <c r="C109" s="3" t="s">
        <v>85</v>
      </c>
      <c r="D109" s="5" t="s">
        <v>248</v>
      </c>
      <c r="E109" s="3">
        <v>30</v>
      </c>
      <c r="F109" s="3">
        <v>40</v>
      </c>
      <c r="G109" s="3">
        <f>9*3+8.5*2</f>
        <v>44</v>
      </c>
      <c r="H109" s="3">
        <v>0</v>
      </c>
      <c r="I109" s="3">
        <v>7</v>
      </c>
      <c r="J109" s="3">
        <v>0.7</v>
      </c>
      <c r="K109" s="3">
        <v>3894</v>
      </c>
      <c r="L109" s="45">
        <f t="shared" si="10"/>
        <v>1</v>
      </c>
      <c r="M109" s="2">
        <f t="shared" si="11"/>
        <v>56800</v>
      </c>
      <c r="N109" s="1">
        <f t="shared" si="12"/>
        <v>0</v>
      </c>
      <c r="O109" s="45">
        <v>0</v>
      </c>
      <c r="P109" s="45">
        <f t="shared" si="13"/>
        <v>0</v>
      </c>
      <c r="Q109" s="45">
        <f t="shared" si="14"/>
        <v>0</v>
      </c>
      <c r="R109" s="2">
        <f t="shared" si="9"/>
        <v>0</v>
      </c>
    </row>
    <row r="110" spans="1:18" ht="13">
      <c r="A110" s="3" t="s">
        <v>249</v>
      </c>
      <c r="B110" s="48">
        <v>1136</v>
      </c>
      <c r="C110" s="48" t="s">
        <v>250</v>
      </c>
      <c r="D110" s="49" t="s">
        <v>251</v>
      </c>
      <c r="E110" s="3">
        <v>60</v>
      </c>
      <c r="F110" s="3">
        <v>120</v>
      </c>
      <c r="G110" s="3">
        <v>119</v>
      </c>
      <c r="H110" s="3">
        <v>35</v>
      </c>
      <c r="I110" s="3">
        <v>16</v>
      </c>
      <c r="J110" s="3">
        <v>0.5</v>
      </c>
      <c r="K110" s="3">
        <v>3587</v>
      </c>
      <c r="L110" s="45">
        <f t="shared" si="10"/>
        <v>2</v>
      </c>
      <c r="M110" s="2">
        <f t="shared" si="11"/>
        <v>6990</v>
      </c>
      <c r="N110" s="1">
        <f t="shared" si="12"/>
        <v>521.74</v>
      </c>
      <c r="O110" s="45">
        <v>2</v>
      </c>
      <c r="P110" s="45">
        <f t="shared" si="13"/>
        <v>2</v>
      </c>
      <c r="Q110" s="45">
        <f t="shared" si="14"/>
        <v>0</v>
      </c>
      <c r="R110" s="2">
        <f t="shared" si="9"/>
        <v>13980</v>
      </c>
    </row>
    <row r="111" spans="1:18" ht="13">
      <c r="A111" s="3" t="s">
        <v>252</v>
      </c>
      <c r="B111" s="3">
        <v>989</v>
      </c>
      <c r="C111" s="3" t="s">
        <v>85</v>
      </c>
      <c r="D111" s="5" t="s">
        <v>253</v>
      </c>
      <c r="E111" s="3">
        <v>15</v>
      </c>
      <c r="F111" s="3">
        <v>23</v>
      </c>
      <c r="G111" s="3">
        <v>44</v>
      </c>
      <c r="H111" s="3">
        <v>0</v>
      </c>
      <c r="I111" s="3">
        <v>0</v>
      </c>
      <c r="J111" s="3">
        <v>0.5</v>
      </c>
      <c r="K111" s="3">
        <v>3969</v>
      </c>
      <c r="L111" s="45">
        <f t="shared" si="10"/>
        <v>1</v>
      </c>
      <c r="M111" s="2">
        <f t="shared" si="11"/>
        <v>56800</v>
      </c>
      <c r="N111" s="1">
        <f t="shared" si="12"/>
        <v>0</v>
      </c>
      <c r="O111" s="45">
        <v>0</v>
      </c>
      <c r="P111" s="45">
        <f t="shared" si="13"/>
        <v>0</v>
      </c>
      <c r="Q111" s="45">
        <f t="shared" si="14"/>
        <v>0</v>
      </c>
      <c r="R111" s="2">
        <f t="shared" si="9"/>
        <v>0</v>
      </c>
    </row>
    <row r="112" spans="1:18" ht="13">
      <c r="A112" s="3" t="s">
        <v>254</v>
      </c>
      <c r="B112" s="3">
        <v>995</v>
      </c>
      <c r="C112" s="3" t="s">
        <v>85</v>
      </c>
      <c r="D112" s="5" t="s">
        <v>255</v>
      </c>
      <c r="E112" s="3">
        <v>27.5</v>
      </c>
      <c r="F112" s="3">
        <v>32</v>
      </c>
      <c r="G112" s="3">
        <v>59</v>
      </c>
      <c r="H112" s="3">
        <v>0</v>
      </c>
      <c r="I112" s="3">
        <v>3</v>
      </c>
      <c r="J112" s="3">
        <v>0.5</v>
      </c>
      <c r="K112" s="3">
        <v>3579</v>
      </c>
      <c r="L112" s="45">
        <f t="shared" si="10"/>
        <v>1</v>
      </c>
      <c r="M112" s="2">
        <f t="shared" si="11"/>
        <v>56800</v>
      </c>
      <c r="N112" s="1">
        <f t="shared" si="12"/>
        <v>0</v>
      </c>
      <c r="O112" s="45">
        <v>0</v>
      </c>
      <c r="P112" s="45">
        <f t="shared" si="13"/>
        <v>0</v>
      </c>
      <c r="Q112" s="45">
        <f t="shared" si="14"/>
        <v>0</v>
      </c>
      <c r="R112" s="2">
        <f t="shared" si="9"/>
        <v>0</v>
      </c>
    </row>
    <row r="113" spans="1:18" ht="13">
      <c r="A113" s="3" t="s">
        <v>256</v>
      </c>
      <c r="B113" s="3">
        <v>1001</v>
      </c>
      <c r="C113" s="3" t="s">
        <v>85</v>
      </c>
      <c r="D113" s="5" t="s">
        <v>257</v>
      </c>
      <c r="E113" s="3">
        <v>60</v>
      </c>
      <c r="F113" s="3">
        <v>31</v>
      </c>
      <c r="G113" s="3">
        <v>76</v>
      </c>
      <c r="H113" s="3">
        <v>10</v>
      </c>
      <c r="I113" s="3">
        <v>0</v>
      </c>
      <c r="J113" s="3">
        <v>0.5</v>
      </c>
      <c r="K113" s="3">
        <v>3579</v>
      </c>
      <c r="L113" s="45">
        <f t="shared" si="10"/>
        <v>1</v>
      </c>
      <c r="M113" s="2">
        <f t="shared" si="11"/>
        <v>6990</v>
      </c>
      <c r="N113" s="1">
        <f t="shared" si="12"/>
        <v>0</v>
      </c>
      <c r="O113" s="45">
        <v>0</v>
      </c>
      <c r="P113" s="45">
        <f t="shared" si="13"/>
        <v>0</v>
      </c>
      <c r="Q113" s="45">
        <f t="shared" si="14"/>
        <v>0</v>
      </c>
      <c r="R113" s="2">
        <f t="shared" si="9"/>
        <v>0</v>
      </c>
    </row>
    <row r="114" spans="1:18" ht="13">
      <c r="A114" s="3" t="s">
        <v>258</v>
      </c>
      <c r="B114" s="3">
        <v>1003</v>
      </c>
      <c r="C114" s="3" t="s">
        <v>85</v>
      </c>
      <c r="D114" s="5" t="s">
        <v>259</v>
      </c>
      <c r="E114" s="3">
        <v>10</v>
      </c>
      <c r="F114" s="3">
        <v>26</v>
      </c>
      <c r="G114" s="3">
        <f>7*4+9</f>
        <v>37</v>
      </c>
      <c r="H114" s="3">
        <v>0</v>
      </c>
      <c r="I114" s="3">
        <v>0</v>
      </c>
      <c r="J114" s="3">
        <v>0.5</v>
      </c>
      <c r="K114" s="3">
        <v>3355</v>
      </c>
      <c r="L114" s="45">
        <f t="shared" si="10"/>
        <v>1</v>
      </c>
      <c r="M114" s="2">
        <f t="shared" si="11"/>
        <v>56800</v>
      </c>
      <c r="N114" s="1">
        <f t="shared" si="12"/>
        <v>0</v>
      </c>
      <c r="O114" s="45">
        <v>0</v>
      </c>
      <c r="P114" s="45">
        <f t="shared" si="13"/>
        <v>0</v>
      </c>
      <c r="Q114" s="45">
        <f t="shared" si="14"/>
        <v>0</v>
      </c>
      <c r="R114" s="2">
        <f t="shared" si="9"/>
        <v>0</v>
      </c>
    </row>
    <row r="115" spans="1:18" ht="13">
      <c r="A115" s="3" t="s">
        <v>260</v>
      </c>
      <c r="B115" s="3">
        <v>2964</v>
      </c>
      <c r="C115" s="3" t="s">
        <v>85</v>
      </c>
      <c r="D115" s="5" t="s">
        <v>261</v>
      </c>
      <c r="E115" s="3">
        <v>135</v>
      </c>
      <c r="F115" s="3">
        <v>90</v>
      </c>
      <c r="G115" s="3">
        <v>35</v>
      </c>
      <c r="H115" s="3">
        <v>0</v>
      </c>
      <c r="I115" s="3">
        <v>2</v>
      </c>
      <c r="J115" s="3">
        <v>0.5</v>
      </c>
      <c r="K115" s="3">
        <v>3396</v>
      </c>
      <c r="L115" s="45">
        <f t="shared" si="10"/>
        <v>2</v>
      </c>
      <c r="M115" s="2">
        <f t="shared" si="11"/>
        <v>6990</v>
      </c>
      <c r="N115" s="1">
        <f t="shared" si="12"/>
        <v>0</v>
      </c>
      <c r="O115" s="45">
        <v>0</v>
      </c>
      <c r="P115" s="45">
        <f t="shared" si="13"/>
        <v>0</v>
      </c>
      <c r="Q115" s="45">
        <f t="shared" si="14"/>
        <v>0</v>
      </c>
      <c r="R115" s="2">
        <f t="shared" si="9"/>
        <v>0</v>
      </c>
    </row>
    <row r="116" spans="1:18" ht="13">
      <c r="A116" s="3" t="s">
        <v>262</v>
      </c>
      <c r="B116" s="3">
        <v>1009</v>
      </c>
      <c r="C116" s="3" t="s">
        <v>85</v>
      </c>
      <c r="D116" s="5" t="s">
        <v>263</v>
      </c>
      <c r="E116" s="3">
        <v>75</v>
      </c>
      <c r="F116" s="3">
        <v>35</v>
      </c>
      <c r="G116" s="3">
        <v>37</v>
      </c>
      <c r="H116" s="3">
        <v>0</v>
      </c>
      <c r="I116" s="3">
        <v>0</v>
      </c>
      <c r="J116" s="3">
        <v>0.7</v>
      </c>
      <c r="K116" s="3">
        <v>3354</v>
      </c>
      <c r="L116" s="45">
        <f t="shared" si="10"/>
        <v>1</v>
      </c>
      <c r="M116" s="2">
        <f t="shared" si="11"/>
        <v>6990</v>
      </c>
      <c r="N116" s="1">
        <f t="shared" si="12"/>
        <v>0</v>
      </c>
      <c r="O116" s="45">
        <v>0</v>
      </c>
      <c r="P116" s="45">
        <f t="shared" si="13"/>
        <v>0</v>
      </c>
      <c r="Q116" s="45">
        <f t="shared" si="14"/>
        <v>0</v>
      </c>
      <c r="R116" s="2">
        <f t="shared" si="9"/>
        <v>0</v>
      </c>
    </row>
    <row r="117" spans="1:18" ht="13">
      <c r="A117" s="3" t="s">
        <v>264</v>
      </c>
      <c r="B117" s="3">
        <v>1011</v>
      </c>
      <c r="C117" s="3" t="s">
        <v>85</v>
      </c>
      <c r="D117" s="5" t="s">
        <v>265</v>
      </c>
      <c r="E117" s="3">
        <v>15</v>
      </c>
      <c r="F117" s="3">
        <v>70</v>
      </c>
      <c r="G117" s="3">
        <v>80</v>
      </c>
      <c r="H117" s="3">
        <v>6</v>
      </c>
      <c r="I117" s="3">
        <v>0</v>
      </c>
      <c r="J117" s="3">
        <v>0.7</v>
      </c>
      <c r="K117" s="3">
        <v>3314</v>
      </c>
      <c r="L117" s="45">
        <f t="shared" si="10"/>
        <v>2</v>
      </c>
      <c r="M117" s="2">
        <f t="shared" si="11"/>
        <v>56800</v>
      </c>
      <c r="N117" s="1">
        <f t="shared" si="12"/>
        <v>0</v>
      </c>
      <c r="O117" s="45">
        <v>0</v>
      </c>
      <c r="P117" s="45">
        <f t="shared" si="13"/>
        <v>0</v>
      </c>
      <c r="Q117" s="45">
        <f t="shared" si="14"/>
        <v>0</v>
      </c>
      <c r="R117" s="2">
        <f t="shared" si="9"/>
        <v>0</v>
      </c>
    </row>
    <row r="118" spans="1:18" ht="13">
      <c r="A118" s="3" t="s">
        <v>266</v>
      </c>
      <c r="B118" s="3">
        <v>1700</v>
      </c>
      <c r="C118" s="3" t="s">
        <v>85</v>
      </c>
      <c r="D118" s="5" t="s">
        <v>267</v>
      </c>
      <c r="E118" s="3">
        <v>60</v>
      </c>
      <c r="F118" s="3">
        <v>55</v>
      </c>
      <c r="G118" s="3">
        <v>58</v>
      </c>
      <c r="H118" s="3">
        <v>4</v>
      </c>
      <c r="I118" s="3">
        <v>0</v>
      </c>
      <c r="J118" s="3">
        <v>1.6</v>
      </c>
      <c r="K118" s="3">
        <v>1704</v>
      </c>
      <c r="L118" s="45">
        <f t="shared" si="10"/>
        <v>2</v>
      </c>
      <c r="M118" s="2">
        <f t="shared" si="11"/>
        <v>6990</v>
      </c>
      <c r="N118" s="1">
        <f t="shared" si="12"/>
        <v>0</v>
      </c>
      <c r="O118" s="45">
        <v>0</v>
      </c>
      <c r="P118" s="45">
        <f t="shared" si="13"/>
        <v>0</v>
      </c>
      <c r="Q118" s="45">
        <f t="shared" si="14"/>
        <v>0</v>
      </c>
      <c r="R118" s="2">
        <f t="shared" si="9"/>
        <v>0</v>
      </c>
    </row>
    <row r="119" spans="1:18" ht="13">
      <c r="A119" s="3" t="s">
        <v>268</v>
      </c>
      <c r="B119" s="48">
        <v>505</v>
      </c>
      <c r="C119" s="48" t="s">
        <v>269</v>
      </c>
      <c r="D119" s="49" t="s">
        <v>270</v>
      </c>
      <c r="E119" s="3">
        <v>240</v>
      </c>
      <c r="F119" s="3">
        <v>52</v>
      </c>
      <c r="G119" s="3">
        <v>69</v>
      </c>
      <c r="H119" s="3">
        <v>0</v>
      </c>
      <c r="I119" s="3">
        <v>0</v>
      </c>
      <c r="J119" s="3">
        <v>0.9</v>
      </c>
      <c r="K119" s="3">
        <v>2245</v>
      </c>
      <c r="L119" s="45">
        <f t="shared" si="10"/>
        <v>2</v>
      </c>
      <c r="M119" s="2">
        <f t="shared" si="11"/>
        <v>6990</v>
      </c>
      <c r="N119" s="1">
        <f t="shared" si="12"/>
        <v>644.9</v>
      </c>
      <c r="O119" s="45">
        <v>2</v>
      </c>
      <c r="P119" s="45">
        <f t="shared" si="13"/>
        <v>2</v>
      </c>
      <c r="Q119" s="45">
        <f t="shared" si="14"/>
        <v>0</v>
      </c>
      <c r="R119" s="2">
        <f t="shared" si="9"/>
        <v>13980</v>
      </c>
    </row>
    <row r="120" spans="1:18" ht="13">
      <c r="A120" s="3" t="s">
        <v>271</v>
      </c>
      <c r="B120" s="3">
        <v>265</v>
      </c>
      <c r="C120" s="3" t="s">
        <v>272</v>
      </c>
      <c r="D120" s="5" t="s">
        <v>273</v>
      </c>
      <c r="E120" s="3">
        <v>60</v>
      </c>
      <c r="F120" s="3">
        <v>60</v>
      </c>
      <c r="G120" s="3">
        <v>70</v>
      </c>
      <c r="H120" s="3">
        <v>7</v>
      </c>
      <c r="I120" s="3">
        <v>2</v>
      </c>
      <c r="J120" s="3">
        <v>0.4</v>
      </c>
      <c r="K120" s="3">
        <v>357</v>
      </c>
      <c r="L120" s="45">
        <f t="shared" si="10"/>
        <v>2</v>
      </c>
      <c r="M120" s="2">
        <f t="shared" si="11"/>
        <v>6990</v>
      </c>
      <c r="N120" s="1">
        <f t="shared" si="12"/>
        <v>0</v>
      </c>
      <c r="O120" s="45">
        <v>0</v>
      </c>
      <c r="P120" s="45">
        <f t="shared" si="13"/>
        <v>0</v>
      </c>
      <c r="Q120" s="45">
        <f t="shared" si="14"/>
        <v>0</v>
      </c>
      <c r="R120" s="2">
        <f t="shared" si="9"/>
        <v>0</v>
      </c>
    </row>
    <row r="121" spans="1:18" ht="13">
      <c r="A121" s="3" t="s">
        <v>274</v>
      </c>
      <c r="B121" s="3">
        <v>1400</v>
      </c>
      <c r="C121" s="3" t="s">
        <v>275</v>
      </c>
      <c r="D121" s="5" t="s">
        <v>276</v>
      </c>
      <c r="E121" s="3">
        <v>75</v>
      </c>
      <c r="F121" s="3">
        <v>65</v>
      </c>
      <c r="G121" s="3">
        <v>58</v>
      </c>
      <c r="H121" s="3">
        <v>22</v>
      </c>
      <c r="I121" s="3">
        <v>0</v>
      </c>
      <c r="J121" s="3">
        <v>0.9</v>
      </c>
      <c r="K121" s="3">
        <v>208</v>
      </c>
      <c r="L121" s="45">
        <f t="shared" si="10"/>
        <v>2</v>
      </c>
      <c r="M121" s="2">
        <f t="shared" si="11"/>
        <v>6990</v>
      </c>
      <c r="N121" s="1">
        <f t="shared" si="12"/>
        <v>0</v>
      </c>
      <c r="O121" s="45">
        <v>0</v>
      </c>
      <c r="P121" s="45">
        <f t="shared" si="13"/>
        <v>0</v>
      </c>
      <c r="Q121" s="45">
        <f t="shared" si="14"/>
        <v>0</v>
      </c>
      <c r="R121" s="2">
        <f t="shared" si="9"/>
        <v>0</v>
      </c>
    </row>
    <row r="122" spans="1:18" ht="13">
      <c r="A122" s="3" t="s">
        <v>277</v>
      </c>
      <c r="B122" s="3">
        <v>1300</v>
      </c>
      <c r="C122" s="3" t="s">
        <v>278</v>
      </c>
      <c r="D122" s="5" t="s">
        <v>279</v>
      </c>
      <c r="E122" s="3">
        <v>10</v>
      </c>
      <c r="F122" s="3">
        <v>12</v>
      </c>
      <c r="G122" s="3">
        <f>17*7</f>
        <v>119</v>
      </c>
      <c r="H122" s="3">
        <v>35</v>
      </c>
      <c r="I122" s="3">
        <v>0</v>
      </c>
      <c r="J122" s="3">
        <v>2.1</v>
      </c>
      <c r="K122" s="3">
        <v>4204</v>
      </c>
      <c r="L122" s="45">
        <f t="shared" si="10"/>
        <v>0</v>
      </c>
      <c r="M122" s="2">
        <f t="shared" si="11"/>
        <v>56800</v>
      </c>
      <c r="N122" s="1">
        <f t="shared" si="12"/>
        <v>0</v>
      </c>
      <c r="O122" s="45">
        <v>0</v>
      </c>
      <c r="P122" s="45">
        <f t="shared" si="13"/>
        <v>0</v>
      </c>
      <c r="Q122" s="45">
        <f t="shared" si="14"/>
        <v>0</v>
      </c>
      <c r="R122" s="2">
        <f t="shared" si="9"/>
        <v>0</v>
      </c>
    </row>
    <row r="123" spans="1:18" ht="13">
      <c r="A123" s="3" t="s">
        <v>280</v>
      </c>
      <c r="B123" s="3">
        <v>1315</v>
      </c>
      <c r="C123" s="3" t="s">
        <v>281</v>
      </c>
      <c r="D123" s="5" t="s">
        <v>282</v>
      </c>
      <c r="E123" s="3">
        <f>AVERAGE(10,60)</f>
        <v>35</v>
      </c>
      <c r="F123" s="3">
        <v>18</v>
      </c>
      <c r="G123" s="3">
        <f>9*4+10</f>
        <v>46</v>
      </c>
      <c r="H123" s="3">
        <v>0</v>
      </c>
      <c r="I123" s="3">
        <v>3</v>
      </c>
      <c r="J123" s="3">
        <v>2</v>
      </c>
      <c r="K123" s="3">
        <v>4009</v>
      </c>
      <c r="L123" s="45">
        <f t="shared" si="10"/>
        <v>0</v>
      </c>
      <c r="M123" s="2">
        <f t="shared" si="11"/>
        <v>56800</v>
      </c>
      <c r="N123" s="1">
        <f t="shared" si="12"/>
        <v>0</v>
      </c>
      <c r="O123" s="45">
        <v>0</v>
      </c>
      <c r="P123" s="45">
        <f t="shared" si="13"/>
        <v>0</v>
      </c>
      <c r="Q123" s="45">
        <f t="shared" si="14"/>
        <v>0</v>
      </c>
      <c r="R123" s="2">
        <f t="shared" si="9"/>
        <v>0</v>
      </c>
    </row>
    <row r="124" spans="1:18" ht="13">
      <c r="A124" s="3" t="s">
        <v>283</v>
      </c>
      <c r="B124" s="48">
        <v>1491</v>
      </c>
      <c r="C124" s="48" t="s">
        <v>278</v>
      </c>
      <c r="D124" s="49" t="s">
        <v>284</v>
      </c>
      <c r="E124" s="3">
        <v>240</v>
      </c>
      <c r="F124" s="3">
        <v>130</v>
      </c>
      <c r="G124" s="3">
        <v>60</v>
      </c>
      <c r="H124" s="3">
        <v>12</v>
      </c>
      <c r="I124" s="3">
        <v>0</v>
      </c>
      <c r="J124" s="3">
        <v>0.9</v>
      </c>
      <c r="K124" s="3">
        <v>3344</v>
      </c>
      <c r="L124" s="45">
        <f t="shared" si="10"/>
        <v>2</v>
      </c>
      <c r="M124" s="2">
        <f t="shared" si="11"/>
        <v>6990</v>
      </c>
      <c r="N124" s="1">
        <f t="shared" si="12"/>
        <v>672.88</v>
      </c>
      <c r="O124" s="45">
        <v>2</v>
      </c>
      <c r="P124" s="45">
        <f t="shared" si="13"/>
        <v>2</v>
      </c>
      <c r="Q124" s="45">
        <f t="shared" si="14"/>
        <v>0</v>
      </c>
      <c r="R124" s="2">
        <f t="shared" si="9"/>
        <v>13980</v>
      </c>
    </row>
    <row r="125" spans="1:18" ht="13">
      <c r="A125" s="3" t="s">
        <v>285</v>
      </c>
      <c r="B125" s="3">
        <v>1516</v>
      </c>
      <c r="C125" s="3" t="s">
        <v>278</v>
      </c>
      <c r="D125" s="5" t="s">
        <v>286</v>
      </c>
      <c r="E125" s="3">
        <v>150</v>
      </c>
      <c r="F125" s="3">
        <v>46</v>
      </c>
      <c r="G125" s="3">
        <v>30</v>
      </c>
      <c r="H125" s="3">
        <v>13</v>
      </c>
      <c r="I125" s="3">
        <v>0</v>
      </c>
      <c r="J125" s="3">
        <v>0.6</v>
      </c>
      <c r="K125" s="3">
        <v>3311</v>
      </c>
      <c r="L125" s="45">
        <f t="shared" si="10"/>
        <v>2</v>
      </c>
      <c r="M125" s="2">
        <f t="shared" si="11"/>
        <v>6990</v>
      </c>
      <c r="N125" s="1">
        <f t="shared" si="12"/>
        <v>0</v>
      </c>
      <c r="O125" s="45">
        <v>0</v>
      </c>
      <c r="P125" s="45">
        <f t="shared" si="13"/>
        <v>0</v>
      </c>
      <c r="Q125" s="45">
        <f t="shared" si="14"/>
        <v>0</v>
      </c>
      <c r="R125" s="2">
        <f t="shared" si="9"/>
        <v>0</v>
      </c>
    </row>
    <row r="126" spans="1:18" ht="13">
      <c r="A126" s="3" t="s">
        <v>287</v>
      </c>
      <c r="B126" s="3">
        <v>515</v>
      </c>
      <c r="C126" s="3" t="s">
        <v>250</v>
      </c>
      <c r="D126" s="5" t="s">
        <v>288</v>
      </c>
      <c r="E126" s="3">
        <v>67.5</v>
      </c>
      <c r="F126" s="3">
        <v>40</v>
      </c>
      <c r="G126" s="3">
        <v>83.5</v>
      </c>
      <c r="H126" s="3">
        <v>12.5</v>
      </c>
      <c r="I126" s="3">
        <v>0</v>
      </c>
      <c r="J126" s="3">
        <v>2.2999999999999998</v>
      </c>
      <c r="K126" s="3">
        <v>7204</v>
      </c>
      <c r="L126" s="45">
        <f t="shared" si="10"/>
        <v>1</v>
      </c>
      <c r="M126" s="2">
        <f t="shared" si="11"/>
        <v>6990</v>
      </c>
      <c r="N126" s="1">
        <f t="shared" si="12"/>
        <v>0</v>
      </c>
      <c r="O126" s="45">
        <v>0</v>
      </c>
      <c r="P126" s="45">
        <f t="shared" si="13"/>
        <v>0</v>
      </c>
      <c r="Q126" s="45">
        <f t="shared" si="14"/>
        <v>0</v>
      </c>
      <c r="R126" s="2">
        <f t="shared" si="9"/>
        <v>0</v>
      </c>
    </row>
    <row r="127" spans="1:18" ht="13">
      <c r="A127" s="3" t="s">
        <v>289</v>
      </c>
      <c r="B127" s="3">
        <v>551</v>
      </c>
      <c r="C127" s="3" t="s">
        <v>250</v>
      </c>
      <c r="D127" s="5" t="s">
        <v>290</v>
      </c>
      <c r="E127" s="3">
        <v>60</v>
      </c>
      <c r="F127" s="3">
        <v>52</v>
      </c>
      <c r="G127" s="3">
        <v>82</v>
      </c>
      <c r="H127" s="3">
        <v>10</v>
      </c>
      <c r="I127" s="3">
        <v>0</v>
      </c>
      <c r="J127" s="3">
        <v>2.2000000000000002</v>
      </c>
      <c r="K127" s="3">
        <v>6552</v>
      </c>
      <c r="L127" s="45">
        <f t="shared" si="10"/>
        <v>2</v>
      </c>
      <c r="M127" s="2">
        <f t="shared" si="11"/>
        <v>6990</v>
      </c>
      <c r="N127" s="1">
        <f t="shared" si="12"/>
        <v>0</v>
      </c>
      <c r="O127" s="45">
        <v>0</v>
      </c>
      <c r="P127" s="45">
        <f t="shared" si="13"/>
        <v>0</v>
      </c>
      <c r="Q127" s="45">
        <f t="shared" si="14"/>
        <v>0</v>
      </c>
      <c r="R127" s="2">
        <f t="shared" si="9"/>
        <v>0</v>
      </c>
    </row>
    <row r="128" spans="1:18" ht="13">
      <c r="A128" s="3" t="s">
        <v>291</v>
      </c>
      <c r="B128" s="3">
        <v>519</v>
      </c>
      <c r="C128" s="3" t="s">
        <v>250</v>
      </c>
      <c r="D128" s="5" t="s">
        <v>292</v>
      </c>
      <c r="E128" s="3">
        <v>20</v>
      </c>
      <c r="F128" s="3">
        <v>20</v>
      </c>
      <c r="G128" s="3">
        <v>40</v>
      </c>
      <c r="H128" s="3">
        <v>0</v>
      </c>
      <c r="I128" s="3">
        <v>2</v>
      </c>
      <c r="J128" s="3">
        <v>2.2999999999999998</v>
      </c>
      <c r="K128" s="3">
        <v>6875</v>
      </c>
      <c r="L128" s="45">
        <f t="shared" si="10"/>
        <v>1</v>
      </c>
      <c r="M128" s="2">
        <f t="shared" si="11"/>
        <v>56800</v>
      </c>
      <c r="N128" s="1">
        <f t="shared" si="12"/>
        <v>0</v>
      </c>
      <c r="O128" s="45">
        <v>0</v>
      </c>
      <c r="P128" s="45">
        <f t="shared" si="13"/>
        <v>0</v>
      </c>
      <c r="Q128" s="45">
        <f t="shared" si="14"/>
        <v>0</v>
      </c>
      <c r="R128" s="2">
        <f t="shared" si="9"/>
        <v>0</v>
      </c>
    </row>
    <row r="129" spans="1:19" ht="13">
      <c r="A129" s="3" t="s">
        <v>293</v>
      </c>
      <c r="B129" s="3">
        <v>521</v>
      </c>
      <c r="C129" s="3" t="s">
        <v>250</v>
      </c>
      <c r="D129" s="5" t="s">
        <v>294</v>
      </c>
      <c r="E129" s="3">
        <v>15</v>
      </c>
      <c r="F129" s="3">
        <v>15</v>
      </c>
      <c r="G129" s="3">
        <f>9.5*6</f>
        <v>57</v>
      </c>
      <c r="H129" s="3">
        <v>0</v>
      </c>
      <c r="I129" s="3">
        <v>2</v>
      </c>
      <c r="J129" s="3">
        <v>2.2999999999999998</v>
      </c>
      <c r="K129" s="3">
        <v>6791</v>
      </c>
      <c r="L129" s="45">
        <f t="shared" si="10"/>
        <v>0</v>
      </c>
      <c r="M129" s="2">
        <f t="shared" si="11"/>
        <v>56800</v>
      </c>
      <c r="N129" s="1">
        <f t="shared" si="12"/>
        <v>0</v>
      </c>
      <c r="O129" s="45">
        <v>0</v>
      </c>
      <c r="P129" s="45">
        <f t="shared" si="13"/>
        <v>0</v>
      </c>
      <c r="Q129" s="45">
        <f t="shared" si="14"/>
        <v>0</v>
      </c>
      <c r="R129" s="2">
        <f t="shared" ref="R129:R142" si="15">O129*M129</f>
        <v>0</v>
      </c>
    </row>
    <row r="130" spans="1:19" ht="13">
      <c r="A130" s="3" t="s">
        <v>295</v>
      </c>
      <c r="B130" s="3">
        <v>935</v>
      </c>
      <c r="C130" s="3" t="s">
        <v>250</v>
      </c>
      <c r="D130" s="5" t="s">
        <v>296</v>
      </c>
      <c r="E130" s="3">
        <v>25</v>
      </c>
      <c r="F130" s="3">
        <v>52</v>
      </c>
      <c r="G130" s="3">
        <v>42.5</v>
      </c>
      <c r="H130" s="3">
        <v>0</v>
      </c>
      <c r="I130" s="3">
        <v>0</v>
      </c>
      <c r="J130" s="3">
        <v>1.4</v>
      </c>
      <c r="K130" s="3">
        <v>7865</v>
      </c>
      <c r="L130" s="45">
        <f t="shared" ref="L130:L142" si="16">IF(F130&gt;=20,IF(F130&gt;40,2,1),0)</f>
        <v>2</v>
      </c>
      <c r="M130" s="2">
        <f t="shared" ref="M130:M142" si="17">IF(E130&gt;45,$D$146,$D$147)</f>
        <v>56800</v>
      </c>
      <c r="N130" s="1">
        <f t="shared" ref="N130:N142" si="18">SUM(E130+G130+H130+I130-(10*J130)+(K130/100))*O130</f>
        <v>0</v>
      </c>
      <c r="O130" s="45">
        <v>0</v>
      </c>
      <c r="P130" s="45">
        <f t="shared" ref="P130:P142" si="19">IF(M130=$D$146,O130,0)</f>
        <v>0</v>
      </c>
      <c r="Q130" s="45">
        <f t="shared" ref="Q130:Q142" si="20">IF(M130=$D$147,O130,0)</f>
        <v>0</v>
      </c>
      <c r="R130" s="2">
        <f t="shared" si="15"/>
        <v>0</v>
      </c>
    </row>
    <row r="131" spans="1:19" ht="13">
      <c r="A131" s="3" t="s">
        <v>297</v>
      </c>
      <c r="B131" s="3">
        <v>101</v>
      </c>
      <c r="C131" s="3" t="s">
        <v>298</v>
      </c>
      <c r="D131" s="5" t="s">
        <v>299</v>
      </c>
      <c r="E131" s="3">
        <v>15</v>
      </c>
      <c r="F131" s="3">
        <v>29</v>
      </c>
      <c r="G131" s="3">
        <f>12*4+14*2+11</f>
        <v>87</v>
      </c>
      <c r="H131" s="3">
        <f>3*5+10</f>
        <v>25</v>
      </c>
      <c r="I131" s="3">
        <v>2</v>
      </c>
      <c r="J131" s="3">
        <v>1.9</v>
      </c>
      <c r="K131" s="3">
        <v>6151</v>
      </c>
      <c r="L131" s="45">
        <f t="shared" si="16"/>
        <v>1</v>
      </c>
      <c r="M131" s="2">
        <f t="shared" si="17"/>
        <v>56800</v>
      </c>
      <c r="N131" s="1">
        <f t="shared" si="18"/>
        <v>0</v>
      </c>
      <c r="O131" s="45">
        <v>0</v>
      </c>
      <c r="P131" s="45">
        <f t="shared" si="19"/>
        <v>0</v>
      </c>
      <c r="Q131" s="45">
        <f t="shared" si="20"/>
        <v>0</v>
      </c>
      <c r="R131" s="2">
        <f t="shared" si="15"/>
        <v>0</v>
      </c>
    </row>
    <row r="132" spans="1:19" ht="13">
      <c r="A132" s="3" t="s">
        <v>300</v>
      </c>
      <c r="B132" s="48">
        <v>1207</v>
      </c>
      <c r="C132" s="48" t="s">
        <v>301</v>
      </c>
      <c r="D132" s="49" t="s">
        <v>302</v>
      </c>
      <c r="E132" s="3">
        <f>AVERAGE(45,120)</f>
        <v>82.5</v>
      </c>
      <c r="F132" s="3">
        <v>60</v>
      </c>
      <c r="G132" s="3">
        <f>17*7-4</f>
        <v>115</v>
      </c>
      <c r="H132" s="3">
        <v>49</v>
      </c>
      <c r="I132" s="3">
        <v>0</v>
      </c>
      <c r="J132" s="3">
        <v>4.3</v>
      </c>
      <c r="K132" s="3">
        <v>5524</v>
      </c>
      <c r="L132" s="45">
        <f t="shared" si="16"/>
        <v>2</v>
      </c>
      <c r="M132" s="2">
        <f t="shared" si="17"/>
        <v>6990</v>
      </c>
      <c r="N132" s="1">
        <f t="shared" si="18"/>
        <v>517.48</v>
      </c>
      <c r="O132" s="45">
        <v>2</v>
      </c>
      <c r="P132" s="45">
        <f t="shared" si="19"/>
        <v>2</v>
      </c>
      <c r="Q132" s="45">
        <f t="shared" si="20"/>
        <v>0</v>
      </c>
      <c r="R132" s="2">
        <f t="shared" si="15"/>
        <v>13980</v>
      </c>
    </row>
    <row r="133" spans="1:19" ht="13">
      <c r="A133" s="3" t="s">
        <v>303</v>
      </c>
      <c r="B133" s="3">
        <v>1635</v>
      </c>
      <c r="C133" s="3" t="s">
        <v>77</v>
      </c>
      <c r="D133" s="5" t="s">
        <v>304</v>
      </c>
      <c r="E133" s="3">
        <f>AVERAGE(45,90)</f>
        <v>67.5</v>
      </c>
      <c r="F133" s="3">
        <v>25</v>
      </c>
      <c r="G133" s="3">
        <f>4+8+8+7+3</f>
        <v>30</v>
      </c>
      <c r="H133" s="3">
        <v>0</v>
      </c>
      <c r="I133" s="3">
        <v>0</v>
      </c>
      <c r="J133" s="3">
        <v>4.3</v>
      </c>
      <c r="K133" s="3">
        <v>5851</v>
      </c>
      <c r="L133" s="45">
        <f t="shared" si="16"/>
        <v>1</v>
      </c>
      <c r="M133" s="2">
        <f t="shared" si="17"/>
        <v>6990</v>
      </c>
      <c r="N133" s="1">
        <f t="shared" si="18"/>
        <v>0</v>
      </c>
      <c r="O133" s="45">
        <v>0</v>
      </c>
      <c r="P133" s="45">
        <f t="shared" si="19"/>
        <v>0</v>
      </c>
      <c r="Q133" s="45">
        <f t="shared" si="20"/>
        <v>0</v>
      </c>
      <c r="R133" s="2">
        <f t="shared" si="15"/>
        <v>0</v>
      </c>
    </row>
    <row r="134" spans="1:19" ht="13">
      <c r="A134" s="3" t="s">
        <v>305</v>
      </c>
      <c r="B134" s="3">
        <v>114</v>
      </c>
      <c r="C134" s="3" t="s">
        <v>301</v>
      </c>
      <c r="D134" s="5" t="s">
        <v>306</v>
      </c>
      <c r="E134" s="3">
        <v>30</v>
      </c>
      <c r="F134" s="3">
        <v>4</v>
      </c>
      <c r="G134" s="3">
        <f>5+2.5+5+2.5+3+5+2.5+3+2.5+3+2.5</f>
        <v>36.5</v>
      </c>
      <c r="H134" s="3">
        <v>0</v>
      </c>
      <c r="I134" s="3">
        <v>0</v>
      </c>
      <c r="J134" s="3">
        <v>1.1000000000000001</v>
      </c>
      <c r="K134" s="3">
        <v>987</v>
      </c>
      <c r="L134" s="45">
        <f t="shared" si="16"/>
        <v>0</v>
      </c>
      <c r="M134" s="2">
        <f t="shared" si="17"/>
        <v>56800</v>
      </c>
      <c r="N134" s="1">
        <f t="shared" si="18"/>
        <v>0</v>
      </c>
      <c r="O134" s="45">
        <v>0</v>
      </c>
      <c r="P134" s="45">
        <f t="shared" si="19"/>
        <v>0</v>
      </c>
      <c r="Q134" s="45">
        <f t="shared" si="20"/>
        <v>0</v>
      </c>
      <c r="R134" s="2">
        <f t="shared" si="15"/>
        <v>0</v>
      </c>
    </row>
    <row r="135" spans="1:19" ht="13">
      <c r="A135" s="3" t="s">
        <v>307</v>
      </c>
      <c r="B135" s="3">
        <v>1140</v>
      </c>
      <c r="C135" s="3" t="s">
        <v>250</v>
      </c>
      <c r="D135" s="5" t="s">
        <v>308</v>
      </c>
      <c r="E135" s="3">
        <v>15</v>
      </c>
      <c r="F135" s="3">
        <v>20</v>
      </c>
      <c r="G135" s="3">
        <f>12*5+7</f>
        <v>67</v>
      </c>
      <c r="H135" s="3">
        <v>0</v>
      </c>
      <c r="I135" s="3">
        <v>2</v>
      </c>
      <c r="J135" s="3">
        <v>0.4</v>
      </c>
      <c r="K135" s="3">
        <v>3579</v>
      </c>
      <c r="L135" s="45">
        <f t="shared" si="16"/>
        <v>1</v>
      </c>
      <c r="M135" s="2">
        <f t="shared" si="17"/>
        <v>56800</v>
      </c>
      <c r="N135" s="1">
        <f t="shared" si="18"/>
        <v>0</v>
      </c>
      <c r="O135" s="45">
        <v>0</v>
      </c>
      <c r="P135" s="45">
        <f t="shared" si="19"/>
        <v>0</v>
      </c>
      <c r="Q135" s="45">
        <f t="shared" si="20"/>
        <v>0</v>
      </c>
      <c r="R135" s="2">
        <f t="shared" si="15"/>
        <v>0</v>
      </c>
    </row>
    <row r="136" spans="1:19" ht="13">
      <c r="A136" s="3" t="s">
        <v>309</v>
      </c>
      <c r="B136" s="3">
        <v>1000</v>
      </c>
      <c r="C136" s="3" t="s">
        <v>310</v>
      </c>
      <c r="D136" s="5" t="s">
        <v>311</v>
      </c>
      <c r="E136" s="3">
        <v>60</v>
      </c>
      <c r="F136" s="3">
        <v>49</v>
      </c>
      <c r="G136" s="3">
        <f>40+4</f>
        <v>44</v>
      </c>
      <c r="H136" s="3">
        <v>0</v>
      </c>
      <c r="I136" s="3">
        <v>0</v>
      </c>
      <c r="J136" s="3">
        <v>0.5</v>
      </c>
      <c r="K136" s="3">
        <v>3882</v>
      </c>
      <c r="L136" s="45">
        <f t="shared" si="16"/>
        <v>2</v>
      </c>
      <c r="M136" s="2">
        <f t="shared" si="17"/>
        <v>6990</v>
      </c>
      <c r="N136" s="1">
        <f t="shared" si="18"/>
        <v>0</v>
      </c>
      <c r="O136" s="45">
        <v>0</v>
      </c>
      <c r="P136" s="45">
        <f t="shared" si="19"/>
        <v>0</v>
      </c>
      <c r="Q136" s="45">
        <f t="shared" si="20"/>
        <v>0</v>
      </c>
      <c r="R136" s="2">
        <f t="shared" si="15"/>
        <v>0</v>
      </c>
    </row>
    <row r="137" spans="1:19" ht="13">
      <c r="A137" s="3" t="s">
        <v>312</v>
      </c>
      <c r="B137" s="3">
        <v>900</v>
      </c>
      <c r="C137" s="3" t="s">
        <v>310</v>
      </c>
      <c r="D137" s="5" t="s">
        <v>313</v>
      </c>
      <c r="E137" s="3">
        <f>AVERAGE(30,90)</f>
        <v>60</v>
      </c>
      <c r="F137" s="3">
        <v>43</v>
      </c>
      <c r="G137" s="3">
        <f>9+6+8+9</f>
        <v>32</v>
      </c>
      <c r="H137" s="3">
        <v>0</v>
      </c>
      <c r="I137" s="3">
        <v>0</v>
      </c>
      <c r="J137" s="3">
        <v>0.4</v>
      </c>
      <c r="K137" s="3">
        <v>3882</v>
      </c>
      <c r="L137" s="45">
        <f t="shared" si="16"/>
        <v>2</v>
      </c>
      <c r="M137" s="2">
        <f t="shared" si="17"/>
        <v>6990</v>
      </c>
      <c r="N137" s="1">
        <f t="shared" si="18"/>
        <v>0</v>
      </c>
      <c r="O137" s="45">
        <v>0</v>
      </c>
      <c r="P137" s="45">
        <f t="shared" si="19"/>
        <v>0</v>
      </c>
      <c r="Q137" s="45">
        <f t="shared" si="20"/>
        <v>0</v>
      </c>
      <c r="R137" s="2">
        <f t="shared" si="15"/>
        <v>0</v>
      </c>
    </row>
    <row r="138" spans="1:19" ht="13">
      <c r="A138" s="3" t="s">
        <v>314</v>
      </c>
      <c r="B138" s="3">
        <v>1005</v>
      </c>
      <c r="C138" s="3" t="s">
        <v>315</v>
      </c>
      <c r="D138" s="5" t="s">
        <v>316</v>
      </c>
      <c r="E138" s="3">
        <v>20</v>
      </c>
      <c r="F138" s="3">
        <v>20</v>
      </c>
      <c r="G138" s="3">
        <f>50+9+6</f>
        <v>65</v>
      </c>
      <c r="H138" s="3">
        <v>0</v>
      </c>
      <c r="I138" s="3">
        <v>0</v>
      </c>
      <c r="J138" s="3">
        <v>1.5</v>
      </c>
      <c r="K138" s="3">
        <v>3203</v>
      </c>
      <c r="L138" s="45">
        <f t="shared" si="16"/>
        <v>1</v>
      </c>
      <c r="M138" s="2">
        <f t="shared" si="17"/>
        <v>56800</v>
      </c>
      <c r="N138" s="1">
        <f t="shared" si="18"/>
        <v>0</v>
      </c>
      <c r="O138" s="45">
        <v>0</v>
      </c>
      <c r="P138" s="45">
        <f t="shared" si="19"/>
        <v>0</v>
      </c>
      <c r="Q138" s="45">
        <f t="shared" si="20"/>
        <v>0</v>
      </c>
      <c r="R138" s="2">
        <f t="shared" si="15"/>
        <v>0</v>
      </c>
    </row>
    <row r="139" spans="1:19" ht="13">
      <c r="A139" s="3" t="s">
        <v>317</v>
      </c>
      <c r="B139" s="3">
        <v>1260</v>
      </c>
      <c r="C139" s="3" t="s">
        <v>315</v>
      </c>
      <c r="D139" s="5" t="s">
        <v>318</v>
      </c>
      <c r="E139" s="3">
        <v>52.5</v>
      </c>
      <c r="F139" s="3">
        <v>21</v>
      </c>
      <c r="G139" s="3">
        <f>8.5*5</f>
        <v>42.5</v>
      </c>
      <c r="H139" s="3">
        <v>0</v>
      </c>
      <c r="I139" s="3">
        <v>0</v>
      </c>
      <c r="J139" s="3">
        <v>5</v>
      </c>
      <c r="K139" s="3">
        <v>3279</v>
      </c>
      <c r="L139" s="45">
        <f t="shared" si="16"/>
        <v>1</v>
      </c>
      <c r="M139" s="2">
        <f t="shared" si="17"/>
        <v>6990</v>
      </c>
      <c r="N139" s="1">
        <f t="shared" si="18"/>
        <v>0</v>
      </c>
      <c r="O139" s="45">
        <v>0</v>
      </c>
      <c r="P139" s="45">
        <f t="shared" si="19"/>
        <v>0</v>
      </c>
      <c r="Q139" s="45">
        <f t="shared" si="20"/>
        <v>0</v>
      </c>
      <c r="R139" s="2">
        <f t="shared" si="15"/>
        <v>0</v>
      </c>
    </row>
    <row r="140" spans="1:19" ht="13">
      <c r="A140" s="3" t="s">
        <v>319</v>
      </c>
      <c r="B140" s="3">
        <v>619</v>
      </c>
      <c r="C140" s="3" t="s">
        <v>320</v>
      </c>
      <c r="D140" s="5" t="s">
        <v>321</v>
      </c>
      <c r="E140" s="3">
        <v>10</v>
      </c>
      <c r="F140" s="3">
        <v>5</v>
      </c>
      <c r="G140" s="3">
        <f>18*7-3</f>
        <v>123</v>
      </c>
      <c r="H140" s="3">
        <f>11+7*4</f>
        <v>39</v>
      </c>
      <c r="I140" s="3">
        <v>0</v>
      </c>
      <c r="J140" s="3">
        <v>5.7</v>
      </c>
      <c r="K140" s="3">
        <v>3850</v>
      </c>
      <c r="L140" s="45">
        <f t="shared" si="16"/>
        <v>0</v>
      </c>
      <c r="M140" s="2">
        <f t="shared" si="17"/>
        <v>56800</v>
      </c>
      <c r="N140" s="1">
        <f t="shared" si="18"/>
        <v>0</v>
      </c>
      <c r="O140" s="45">
        <v>0</v>
      </c>
      <c r="P140" s="45">
        <f t="shared" si="19"/>
        <v>0</v>
      </c>
      <c r="Q140" s="45">
        <f t="shared" si="20"/>
        <v>0</v>
      </c>
      <c r="R140" s="2">
        <f t="shared" si="15"/>
        <v>0</v>
      </c>
    </row>
    <row r="141" spans="1:19" ht="13">
      <c r="A141" s="3" t="s">
        <v>322</v>
      </c>
      <c r="B141" s="3">
        <v>124</v>
      </c>
      <c r="C141" s="3" t="s">
        <v>183</v>
      </c>
      <c r="D141" s="5" t="s">
        <v>323</v>
      </c>
      <c r="E141" s="3">
        <v>15</v>
      </c>
      <c r="F141" s="3">
        <v>20</v>
      </c>
      <c r="G141" s="3">
        <f>9.5*6</f>
        <v>57</v>
      </c>
      <c r="H141" s="3">
        <v>0</v>
      </c>
      <c r="I141" s="3">
        <v>0</v>
      </c>
      <c r="J141" s="3">
        <v>5.7</v>
      </c>
      <c r="K141" s="3">
        <v>3280</v>
      </c>
      <c r="L141" s="45">
        <f t="shared" si="16"/>
        <v>1</v>
      </c>
      <c r="M141" s="2">
        <f t="shared" si="17"/>
        <v>56800</v>
      </c>
      <c r="N141" s="1">
        <f t="shared" si="18"/>
        <v>0</v>
      </c>
      <c r="O141" s="45">
        <v>0</v>
      </c>
      <c r="P141" s="45">
        <f t="shared" si="19"/>
        <v>0</v>
      </c>
      <c r="Q141" s="45">
        <f t="shared" si="20"/>
        <v>0</v>
      </c>
      <c r="R141" s="2">
        <f t="shared" si="15"/>
        <v>0</v>
      </c>
    </row>
    <row r="142" spans="1:19" s="11" customFormat="1" ht="13">
      <c r="A142" s="7" t="s">
        <v>324</v>
      </c>
      <c r="B142" s="7">
        <v>147</v>
      </c>
      <c r="C142" s="7" t="s">
        <v>183</v>
      </c>
      <c r="D142" s="8" t="s">
        <v>325</v>
      </c>
      <c r="E142" s="7">
        <f>AVERAGE(30,3.5*60)</f>
        <v>120</v>
      </c>
      <c r="F142" s="7">
        <v>50</v>
      </c>
      <c r="G142" s="7">
        <v>40</v>
      </c>
      <c r="H142" s="7">
        <v>0</v>
      </c>
      <c r="I142" s="7">
        <v>0</v>
      </c>
      <c r="J142" s="7">
        <v>3.5</v>
      </c>
      <c r="K142" s="7">
        <v>3427</v>
      </c>
      <c r="L142" s="45">
        <f t="shared" si="16"/>
        <v>2</v>
      </c>
      <c r="M142" s="2">
        <f t="shared" si="17"/>
        <v>6990</v>
      </c>
      <c r="N142" s="1">
        <f t="shared" si="18"/>
        <v>0</v>
      </c>
      <c r="O142" s="45">
        <v>0</v>
      </c>
      <c r="P142" s="45">
        <f t="shared" si="19"/>
        <v>0</v>
      </c>
      <c r="Q142" s="45">
        <f t="shared" si="20"/>
        <v>0</v>
      </c>
      <c r="R142" s="9">
        <f t="shared" si="15"/>
        <v>0</v>
      </c>
      <c r="S142" s="10"/>
    </row>
    <row r="143" spans="1:19" ht="15.75" customHeight="1">
      <c r="A143" s="15"/>
      <c r="B143" s="15"/>
      <c r="C143" s="12"/>
      <c r="D143" s="13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1:19" ht="15.75" customHeight="1">
      <c r="A144" s="15"/>
      <c r="B144" s="15"/>
      <c r="C144" s="67" t="s">
        <v>23</v>
      </c>
      <c r="D144" s="68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ht="15.75" customHeight="1" thickBot="1">
      <c r="A145" s="15"/>
      <c r="B145" s="15"/>
      <c r="C145" s="69"/>
      <c r="D145" s="70"/>
      <c r="E145" s="15"/>
      <c r="F145" s="15"/>
      <c r="G145" s="15"/>
      <c r="H145" s="15"/>
      <c r="I145" s="15"/>
      <c r="J145" s="15"/>
      <c r="K145" s="15"/>
      <c r="L145" s="15"/>
      <c r="M145" s="15" t="s">
        <v>332</v>
      </c>
      <c r="N145" s="15"/>
      <c r="O145" s="15"/>
      <c r="P145" s="15"/>
      <c r="Q145" s="15"/>
      <c r="R145" s="15"/>
    </row>
    <row r="146" spans="1:18" ht="15.75" customHeight="1">
      <c r="A146" s="15"/>
      <c r="B146" s="15"/>
      <c r="C146" s="38" t="s">
        <v>51</v>
      </c>
      <c r="D146" s="19">
        <f>'CS Pricing'!E8</f>
        <v>6990</v>
      </c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ht="15.75" customHeight="1" thickBot="1">
      <c r="A147" s="15"/>
      <c r="B147" s="15"/>
      <c r="C147" s="39" t="s">
        <v>59</v>
      </c>
      <c r="D147" s="20">
        <f>'CS Pricing'!E15</f>
        <v>56800</v>
      </c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ht="15.75" customHeight="1" thickBot="1">
      <c r="A148" s="15"/>
      <c r="B148" s="15"/>
      <c r="C148" s="40"/>
      <c r="D148" s="18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ht="15.75" customHeight="1" thickBot="1">
      <c r="A149" s="15"/>
      <c r="B149" s="15"/>
      <c r="C149" s="41" t="s">
        <v>66</v>
      </c>
      <c r="D149" s="21">
        <v>100000</v>
      </c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ht="15.75" customHeight="1">
      <c r="A150" s="15"/>
      <c r="B150" s="15"/>
      <c r="C150" s="14"/>
      <c r="D150" s="13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ht="15.75" customHeight="1">
      <c r="A151" s="15"/>
      <c r="B151" s="15"/>
      <c r="C151" s="71" t="s">
        <v>67</v>
      </c>
      <c r="D151" s="72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 ht="15.75" customHeight="1" thickBot="1">
      <c r="A152" s="15"/>
      <c r="B152" s="15"/>
      <c r="C152" s="73"/>
      <c r="D152" s="74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ht="15.75" customHeight="1" thickBot="1">
      <c r="A153" s="15"/>
      <c r="B153" s="15"/>
      <c r="C153" s="34" t="s">
        <v>326</v>
      </c>
      <c r="D153" s="22">
        <f>SUM(N2:N142)</f>
        <v>4131.8200000000006</v>
      </c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ht="15.75" customHeight="1" thickBot="1">
      <c r="A154" s="15"/>
      <c r="B154" s="15"/>
      <c r="C154" s="35"/>
      <c r="D154" s="17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ht="15.75" customHeight="1">
      <c r="A155" s="15"/>
      <c r="B155" s="15"/>
      <c r="C155" s="36" t="s">
        <v>69</v>
      </c>
      <c r="D155" s="23">
        <f>SUM(O2:O142)</f>
        <v>14</v>
      </c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ht="15.75" customHeight="1" thickBot="1">
      <c r="A156" s="15"/>
      <c r="B156" s="15"/>
      <c r="C156" s="37" t="s">
        <v>72</v>
      </c>
      <c r="D156" s="24">
        <f>SUM(R2:R142)</f>
        <v>97860</v>
      </c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ht="15.75" customHeight="1">
      <c r="A157" s="15"/>
      <c r="B157" s="15"/>
      <c r="C157" s="36" t="s">
        <v>330</v>
      </c>
      <c r="D157" s="23">
        <f>SUM(P2:P142)</f>
        <v>14</v>
      </c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ht="15.75" customHeight="1" thickBot="1">
      <c r="A158" s="15"/>
      <c r="B158" s="15"/>
      <c r="C158" s="37" t="s">
        <v>331</v>
      </c>
      <c r="D158" s="33">
        <f>SUM(Q2:Q142)</f>
        <v>0</v>
      </c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ht="15.75" customHeight="1">
      <c r="A159" s="15"/>
      <c r="B159" s="15"/>
      <c r="C159" s="14"/>
      <c r="D159" s="13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ht="15.75" customHeight="1">
      <c r="A160" s="15"/>
      <c r="B160" s="15"/>
      <c r="C160" s="14"/>
      <c r="D160" s="13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18" ht="15.75" customHeight="1">
      <c r="A161" s="15"/>
      <c r="B161" s="15"/>
      <c r="C161" s="14"/>
      <c r="D161" s="13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</row>
    <row r="162" spans="1:18" ht="15.75" customHeight="1">
      <c r="A162" s="15"/>
      <c r="B162" s="15"/>
      <c r="C162" s="15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</row>
  </sheetData>
  <mergeCells count="2">
    <mergeCell ref="C144:D145"/>
    <mergeCell ref="C151:D152"/>
  </mergeCells>
  <conditionalFormatting sqref="D1:E142">
    <cfRule type="cellIs" dxfId="8" priority="4" operator="lessThan">
      <formula>15</formula>
    </cfRule>
  </conditionalFormatting>
  <conditionalFormatting sqref="F1:F142">
    <cfRule type="cellIs" dxfId="7" priority="6" operator="lessThan">
      <formula>20</formula>
    </cfRule>
  </conditionalFormatting>
  <conditionalFormatting sqref="O2:Q142">
    <cfRule type="colorScale" priority="31">
      <colorScale>
        <cfvo type="min"/>
        <cfvo type="max"/>
        <color rgb="FFFCFCFF"/>
        <color rgb="FF63BE7B"/>
      </colorScale>
    </cfRule>
  </conditionalFormatting>
  <conditionalFormatting sqref="L2:L142">
    <cfRule type="colorScale" priority="33">
      <colorScale>
        <cfvo type="min"/>
        <cfvo type="max"/>
        <color rgb="FFFCFCFF"/>
        <color rgb="FF63BE7B"/>
      </colorScale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S162"/>
  <sheetViews>
    <sheetView topLeftCell="B1" zoomScale="80" zoomScaleNormal="80" zoomScalePageLayoutView="80" workbookViewId="0">
      <pane ySplit="1" topLeftCell="A2" activePane="bottomLeft" state="frozen"/>
      <selection pane="bottomLeft" activeCell="N85" sqref="N85"/>
    </sheetView>
  </sheetViews>
  <sheetFormatPr baseColWidth="10" defaultColWidth="14.5" defaultRowHeight="15.75" customHeight="1" x14ac:dyDescent="0"/>
  <cols>
    <col min="1" max="1" width="10.33203125" hidden="1" customWidth="1"/>
    <col min="2" max="2" width="9.6640625" customWidth="1"/>
    <col min="3" max="3" width="33.5" bestFit="1" customWidth="1"/>
    <col min="4" max="4" width="47" style="6" customWidth="1"/>
    <col min="5" max="5" width="13" hidden="1" customWidth="1"/>
    <col min="6" max="6" width="9.5" hidden="1" customWidth="1"/>
    <col min="7" max="7" width="7.5" hidden="1" customWidth="1"/>
    <col min="8" max="8" width="18.5" hidden="1" customWidth="1"/>
    <col min="9" max="9" width="11.33203125" hidden="1" customWidth="1"/>
    <col min="10" max="10" width="11.1640625" hidden="1" customWidth="1"/>
    <col min="11" max="11" width="12.5" hidden="1" customWidth="1"/>
    <col min="12" max="12" width="15.1640625" bestFit="1" customWidth="1"/>
    <col min="14" max="14" width="24.33203125" bestFit="1" customWidth="1"/>
    <col min="15" max="15" width="16.5" bestFit="1" customWidth="1"/>
    <col min="18" max="18" width="15.1640625" bestFit="1" customWidth="1"/>
    <col min="19" max="19" width="14.5" style="4"/>
  </cols>
  <sheetData>
    <row r="1" spans="1:19" s="32" customFormat="1" ht="13">
      <c r="A1" s="26" t="s">
        <v>0</v>
      </c>
      <c r="B1" s="27" t="s">
        <v>1</v>
      </c>
      <c r="C1" s="27" t="s">
        <v>2</v>
      </c>
      <c r="D1" s="28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46" t="s">
        <v>11</v>
      </c>
      <c r="M1" s="46" t="s">
        <v>12</v>
      </c>
      <c r="N1" s="46" t="s">
        <v>13</v>
      </c>
      <c r="O1" s="46" t="s">
        <v>14</v>
      </c>
      <c r="P1" s="47" t="s">
        <v>328</v>
      </c>
      <c r="Q1" s="47" t="s">
        <v>329</v>
      </c>
      <c r="R1" s="47" t="s">
        <v>15</v>
      </c>
      <c r="S1" s="31"/>
    </row>
    <row r="2" spans="1:19" ht="13">
      <c r="A2" s="3" t="s">
        <v>16</v>
      </c>
      <c r="B2" s="3">
        <v>9898</v>
      </c>
      <c r="C2" s="3" t="s">
        <v>17</v>
      </c>
      <c r="D2" s="5" t="s">
        <v>18</v>
      </c>
      <c r="E2" s="3">
        <v>40</v>
      </c>
      <c r="F2" s="3">
        <v>70</v>
      </c>
      <c r="G2" s="3">
        <v>99.5</v>
      </c>
      <c r="H2" s="3">
        <v>13</v>
      </c>
      <c r="I2" s="3">
        <v>8</v>
      </c>
      <c r="J2" s="3">
        <v>0</v>
      </c>
      <c r="K2" s="3">
        <v>3033</v>
      </c>
      <c r="L2" s="45">
        <f>IF(F2&gt;=20,IF(F2&gt;40,2,1),0)</f>
        <v>2</v>
      </c>
      <c r="M2" s="2">
        <f t="shared" ref="M2:M33" si="0">IF(E2&gt;45,$D$146,$D$147)</f>
        <v>56800</v>
      </c>
      <c r="N2" s="1">
        <f>SUM(E2+G2+H2+I2-(10*J2)+(K2/100))*O2</f>
        <v>0</v>
      </c>
      <c r="O2" s="45">
        <v>0</v>
      </c>
      <c r="P2" s="45">
        <f t="shared" ref="P2:P33" si="1">IF(M2=$D$146,O2,0)</f>
        <v>0</v>
      </c>
      <c r="Q2" s="45">
        <f t="shared" ref="Q2:Q33" si="2">IF(M2=$D$147,O2,0)</f>
        <v>0</v>
      </c>
      <c r="R2" s="2">
        <f t="shared" ref="R2:R64" si="3">O2*M2</f>
        <v>0</v>
      </c>
    </row>
    <row r="3" spans="1:19" ht="13">
      <c r="A3" s="3" t="s">
        <v>19</v>
      </c>
      <c r="B3" s="48">
        <v>9516</v>
      </c>
      <c r="C3" s="48" t="s">
        <v>17</v>
      </c>
      <c r="D3" s="49" t="s">
        <v>20</v>
      </c>
      <c r="E3" s="3">
        <v>60</v>
      </c>
      <c r="F3" s="3">
        <v>55</v>
      </c>
      <c r="G3" s="3">
        <v>168</v>
      </c>
      <c r="H3" s="3">
        <v>84</v>
      </c>
      <c r="I3" s="3">
        <v>0</v>
      </c>
      <c r="J3" s="3">
        <v>0.2</v>
      </c>
      <c r="K3" s="3">
        <v>3223</v>
      </c>
      <c r="L3" s="45">
        <f t="shared" ref="L3:L65" si="4">IF(F3&gt;=20,IF(F3&gt;40,2,1),0)</f>
        <v>2</v>
      </c>
      <c r="M3" s="2">
        <f t="shared" si="0"/>
        <v>6990</v>
      </c>
      <c r="N3" s="1">
        <f t="shared" ref="N3:N65" si="5">SUM(E3+G3+H3+I3-(10*J3)+(K3/100))*O3</f>
        <v>684.46</v>
      </c>
      <c r="O3" s="45">
        <v>2</v>
      </c>
      <c r="P3" s="45">
        <f t="shared" si="1"/>
        <v>2</v>
      </c>
      <c r="Q3" s="45">
        <f t="shared" si="2"/>
        <v>0</v>
      </c>
      <c r="R3" s="2">
        <f t="shared" si="3"/>
        <v>13980</v>
      </c>
    </row>
    <row r="4" spans="1:19" ht="13">
      <c r="A4" s="3" t="s">
        <v>21</v>
      </c>
      <c r="B4" s="3">
        <v>9404</v>
      </c>
      <c r="C4" s="3" t="s">
        <v>17</v>
      </c>
      <c r="D4" s="5" t="s">
        <v>22</v>
      </c>
      <c r="E4" s="3">
        <v>25</v>
      </c>
      <c r="F4" s="3">
        <v>5</v>
      </c>
      <c r="G4" s="3">
        <v>70</v>
      </c>
      <c r="H4" s="3">
        <v>0</v>
      </c>
      <c r="I4" s="3">
        <v>0</v>
      </c>
      <c r="J4" s="3">
        <v>0.2</v>
      </c>
      <c r="K4" s="3">
        <v>3123</v>
      </c>
      <c r="L4" s="45">
        <f t="shared" si="4"/>
        <v>0</v>
      </c>
      <c r="M4" s="2">
        <f t="shared" si="0"/>
        <v>56800</v>
      </c>
      <c r="N4" s="1">
        <f t="shared" si="5"/>
        <v>0</v>
      </c>
      <c r="O4" s="45">
        <v>0</v>
      </c>
      <c r="P4" s="45">
        <f t="shared" si="1"/>
        <v>0</v>
      </c>
      <c r="Q4" s="45">
        <f t="shared" si="2"/>
        <v>0</v>
      </c>
      <c r="R4" s="2">
        <f t="shared" si="3"/>
        <v>0</v>
      </c>
    </row>
    <row r="5" spans="1:19" ht="13">
      <c r="A5" s="3" t="s">
        <v>24</v>
      </c>
      <c r="B5" s="3">
        <v>9411</v>
      </c>
      <c r="C5" s="3" t="s">
        <v>17</v>
      </c>
      <c r="D5" s="5" t="s">
        <v>25</v>
      </c>
      <c r="E5" s="3">
        <v>10</v>
      </c>
      <c r="F5" s="3">
        <v>2</v>
      </c>
      <c r="G5" s="3">
        <v>131</v>
      </c>
      <c r="H5" s="3">
        <v>57</v>
      </c>
      <c r="I5" s="3">
        <v>0</v>
      </c>
      <c r="J5" s="3">
        <v>0.1</v>
      </c>
      <c r="K5" s="3">
        <v>3295</v>
      </c>
      <c r="L5" s="45">
        <f t="shared" si="4"/>
        <v>0</v>
      </c>
      <c r="M5" s="2">
        <f t="shared" si="0"/>
        <v>56800</v>
      </c>
      <c r="N5" s="1">
        <f t="shared" si="5"/>
        <v>0</v>
      </c>
      <c r="O5" s="45">
        <v>0</v>
      </c>
      <c r="P5" s="45">
        <f t="shared" si="1"/>
        <v>0</v>
      </c>
      <c r="Q5" s="45">
        <f t="shared" si="2"/>
        <v>0</v>
      </c>
      <c r="R5" s="2">
        <f t="shared" si="3"/>
        <v>0</v>
      </c>
    </row>
    <row r="6" spans="1:19" ht="13">
      <c r="A6" s="3" t="s">
        <v>26</v>
      </c>
      <c r="B6" s="3">
        <v>9100</v>
      </c>
      <c r="C6" s="3" t="s">
        <v>17</v>
      </c>
      <c r="D6" s="5" t="s">
        <v>27</v>
      </c>
      <c r="E6" s="3">
        <v>25</v>
      </c>
      <c r="F6" s="3">
        <v>38</v>
      </c>
      <c r="G6" s="3">
        <v>98</v>
      </c>
      <c r="H6" s="3">
        <v>35</v>
      </c>
      <c r="I6" s="3">
        <v>0</v>
      </c>
      <c r="J6" s="3">
        <v>0.5</v>
      </c>
      <c r="K6" s="3">
        <v>3295</v>
      </c>
      <c r="L6" s="45">
        <f t="shared" si="4"/>
        <v>1</v>
      </c>
      <c r="M6" s="2">
        <f t="shared" si="0"/>
        <v>56800</v>
      </c>
      <c r="N6" s="1">
        <f t="shared" si="5"/>
        <v>0</v>
      </c>
      <c r="O6" s="45">
        <v>0</v>
      </c>
      <c r="P6" s="45">
        <f t="shared" si="1"/>
        <v>0</v>
      </c>
      <c r="Q6" s="45">
        <f t="shared" si="2"/>
        <v>0</v>
      </c>
      <c r="R6" s="2">
        <f t="shared" si="3"/>
        <v>0</v>
      </c>
    </row>
    <row r="7" spans="1:19" ht="13">
      <c r="A7" s="3" t="s">
        <v>31</v>
      </c>
      <c r="B7" s="3">
        <v>9155</v>
      </c>
      <c r="C7" s="3" t="s">
        <v>17</v>
      </c>
      <c r="D7" s="5" t="s">
        <v>32</v>
      </c>
      <c r="E7" s="3">
        <v>30</v>
      </c>
      <c r="F7" s="3">
        <v>20</v>
      </c>
      <c r="G7" s="3">
        <v>58</v>
      </c>
      <c r="H7" s="3">
        <v>6</v>
      </c>
      <c r="I7" s="3">
        <v>4</v>
      </c>
      <c r="J7" s="3">
        <v>0.2</v>
      </c>
      <c r="K7" s="3">
        <v>3295</v>
      </c>
      <c r="L7" s="45">
        <f t="shared" si="4"/>
        <v>1</v>
      </c>
      <c r="M7" s="2">
        <f t="shared" si="0"/>
        <v>56800</v>
      </c>
      <c r="N7" s="1">
        <f t="shared" si="5"/>
        <v>0</v>
      </c>
      <c r="O7" s="45">
        <v>0</v>
      </c>
      <c r="P7" s="45">
        <f t="shared" si="1"/>
        <v>0</v>
      </c>
      <c r="Q7" s="45">
        <f t="shared" si="2"/>
        <v>0</v>
      </c>
      <c r="R7" s="2">
        <f t="shared" si="3"/>
        <v>0</v>
      </c>
    </row>
    <row r="8" spans="1:19" ht="13">
      <c r="A8" s="3" t="s">
        <v>33</v>
      </c>
      <c r="B8" s="3">
        <v>9002</v>
      </c>
      <c r="C8" s="3" t="s">
        <v>17</v>
      </c>
      <c r="D8" s="5" t="s">
        <v>34</v>
      </c>
      <c r="E8" s="3">
        <v>15</v>
      </c>
      <c r="F8" s="3">
        <v>64</v>
      </c>
      <c r="G8" s="3">
        <v>168</v>
      </c>
      <c r="H8" s="3">
        <v>84</v>
      </c>
      <c r="I8" s="3">
        <v>0</v>
      </c>
      <c r="J8" s="3">
        <v>0.4</v>
      </c>
      <c r="K8" s="3">
        <v>3195</v>
      </c>
      <c r="L8" s="45">
        <f t="shared" si="4"/>
        <v>2</v>
      </c>
      <c r="M8" s="2">
        <f t="shared" si="0"/>
        <v>56800</v>
      </c>
      <c r="N8" s="1">
        <f t="shared" si="5"/>
        <v>0</v>
      </c>
      <c r="O8" s="45">
        <v>0</v>
      </c>
      <c r="P8" s="45">
        <f t="shared" si="1"/>
        <v>0</v>
      </c>
      <c r="Q8" s="45">
        <f t="shared" si="2"/>
        <v>0</v>
      </c>
      <c r="R8" s="2">
        <f t="shared" si="3"/>
        <v>0</v>
      </c>
    </row>
    <row r="9" spans="1:19" ht="13">
      <c r="A9" s="3" t="s">
        <v>35</v>
      </c>
      <c r="B9" s="3">
        <v>9003</v>
      </c>
      <c r="C9" s="3" t="s">
        <v>17</v>
      </c>
      <c r="D9" s="5" t="s">
        <v>36</v>
      </c>
      <c r="E9" s="3">
        <v>15</v>
      </c>
      <c r="F9" s="3">
        <v>30</v>
      </c>
      <c r="G9" s="3">
        <v>53</v>
      </c>
      <c r="H9" s="3">
        <v>0</v>
      </c>
      <c r="I9" s="3">
        <v>3</v>
      </c>
      <c r="J9" s="3">
        <v>0.2</v>
      </c>
      <c r="K9" s="3">
        <v>3372</v>
      </c>
      <c r="L9" s="45">
        <f t="shared" si="4"/>
        <v>1</v>
      </c>
      <c r="M9" s="2">
        <f t="shared" si="0"/>
        <v>56800</v>
      </c>
      <c r="N9" s="1">
        <f t="shared" si="5"/>
        <v>0</v>
      </c>
      <c r="O9" s="45">
        <v>0</v>
      </c>
      <c r="P9" s="45">
        <f t="shared" si="1"/>
        <v>0</v>
      </c>
      <c r="Q9" s="45">
        <f t="shared" si="2"/>
        <v>0</v>
      </c>
      <c r="R9" s="2">
        <f t="shared" si="3"/>
        <v>0</v>
      </c>
    </row>
    <row r="10" spans="1:19" ht="13">
      <c r="A10" s="3" t="s">
        <v>37</v>
      </c>
      <c r="B10" s="3">
        <v>8929</v>
      </c>
      <c r="C10" s="3" t="s">
        <v>17</v>
      </c>
      <c r="D10" s="5" t="s">
        <v>38</v>
      </c>
      <c r="E10" s="3">
        <v>70</v>
      </c>
      <c r="F10" s="3">
        <v>9</v>
      </c>
      <c r="G10" s="3">
        <v>79</v>
      </c>
      <c r="H10" s="3">
        <v>12</v>
      </c>
      <c r="I10" s="3">
        <v>0</v>
      </c>
      <c r="J10" s="3">
        <v>0.3</v>
      </c>
      <c r="K10" s="3">
        <v>3403</v>
      </c>
      <c r="L10" s="45">
        <f t="shared" si="4"/>
        <v>0</v>
      </c>
      <c r="M10" s="2">
        <f t="shared" si="0"/>
        <v>6990</v>
      </c>
      <c r="N10" s="1">
        <f t="shared" si="5"/>
        <v>0</v>
      </c>
      <c r="O10" s="45">
        <v>0</v>
      </c>
      <c r="P10" s="45">
        <f t="shared" si="1"/>
        <v>0</v>
      </c>
      <c r="Q10" s="45">
        <f t="shared" si="2"/>
        <v>0</v>
      </c>
      <c r="R10" s="2">
        <f t="shared" si="3"/>
        <v>0</v>
      </c>
    </row>
    <row r="11" spans="1:19" ht="13">
      <c r="A11" s="3" t="s">
        <v>39</v>
      </c>
      <c r="B11" s="48">
        <v>8900</v>
      </c>
      <c r="C11" s="48" t="s">
        <v>17</v>
      </c>
      <c r="D11" s="49" t="s">
        <v>40</v>
      </c>
      <c r="E11" s="3">
        <v>52.5</v>
      </c>
      <c r="F11" s="3">
        <v>75</v>
      </c>
      <c r="G11" s="3">
        <v>62</v>
      </c>
      <c r="H11" s="3">
        <v>4</v>
      </c>
      <c r="I11" s="3">
        <v>0</v>
      </c>
      <c r="J11" s="3">
        <v>0.3</v>
      </c>
      <c r="K11" s="3">
        <v>3353</v>
      </c>
      <c r="L11" s="45">
        <f t="shared" si="4"/>
        <v>2</v>
      </c>
      <c r="M11" s="2">
        <f t="shared" si="0"/>
        <v>6990</v>
      </c>
      <c r="N11" s="1">
        <f t="shared" si="5"/>
        <v>298.06</v>
      </c>
      <c r="O11" s="45">
        <v>2</v>
      </c>
      <c r="P11" s="45">
        <f t="shared" si="1"/>
        <v>2</v>
      </c>
      <c r="Q11" s="45">
        <f t="shared" si="2"/>
        <v>0</v>
      </c>
      <c r="R11" s="2">
        <f t="shared" si="3"/>
        <v>13980</v>
      </c>
    </row>
    <row r="12" spans="1:19" ht="13">
      <c r="A12" s="3" t="s">
        <v>41</v>
      </c>
      <c r="B12" s="3">
        <v>8805</v>
      </c>
      <c r="C12" s="3" t="s">
        <v>17</v>
      </c>
      <c r="D12" s="5" t="s">
        <v>42</v>
      </c>
      <c r="E12" s="3">
        <v>15</v>
      </c>
      <c r="F12" s="3">
        <v>50</v>
      </c>
      <c r="G12" s="3">
        <v>46</v>
      </c>
      <c r="H12" s="3">
        <v>0</v>
      </c>
      <c r="I12" s="3">
        <v>0</v>
      </c>
      <c r="J12" s="3">
        <v>0.4</v>
      </c>
      <c r="K12" s="3">
        <v>3618</v>
      </c>
      <c r="L12" s="45">
        <f t="shared" si="4"/>
        <v>2</v>
      </c>
      <c r="M12" s="2">
        <f t="shared" si="0"/>
        <v>56800</v>
      </c>
      <c r="N12" s="1">
        <f t="shared" si="5"/>
        <v>0</v>
      </c>
      <c r="O12" s="45">
        <v>0</v>
      </c>
      <c r="P12" s="45">
        <f t="shared" si="1"/>
        <v>0</v>
      </c>
      <c r="Q12" s="45">
        <f t="shared" si="2"/>
        <v>0</v>
      </c>
      <c r="R12" s="2">
        <f t="shared" si="3"/>
        <v>0</v>
      </c>
    </row>
    <row r="13" spans="1:19" ht="13">
      <c r="A13" s="3" t="s">
        <v>43</v>
      </c>
      <c r="B13" s="3">
        <v>8806</v>
      </c>
      <c r="C13" s="3" t="s">
        <v>17</v>
      </c>
      <c r="D13" s="5" t="s">
        <v>44</v>
      </c>
      <c r="E13" s="3">
        <v>30</v>
      </c>
      <c r="F13" s="3">
        <v>26</v>
      </c>
      <c r="G13" s="3">
        <v>75</v>
      </c>
      <c r="H13" s="3">
        <v>28</v>
      </c>
      <c r="I13" s="3">
        <v>0</v>
      </c>
      <c r="J13" s="3">
        <v>0.4</v>
      </c>
      <c r="K13" s="3">
        <v>3568</v>
      </c>
      <c r="L13" s="45">
        <f t="shared" si="4"/>
        <v>1</v>
      </c>
      <c r="M13" s="2">
        <f t="shared" si="0"/>
        <v>56800</v>
      </c>
      <c r="N13" s="1">
        <f t="shared" si="5"/>
        <v>0</v>
      </c>
      <c r="O13" s="45">
        <v>0</v>
      </c>
      <c r="P13" s="45">
        <f t="shared" si="1"/>
        <v>0</v>
      </c>
      <c r="Q13" s="45">
        <f t="shared" si="2"/>
        <v>0</v>
      </c>
      <c r="R13" s="2">
        <f t="shared" si="3"/>
        <v>0</v>
      </c>
    </row>
    <row r="14" spans="1:19" ht="13">
      <c r="A14" s="3" t="s">
        <v>45</v>
      </c>
      <c r="B14" s="3">
        <v>8703</v>
      </c>
      <c r="C14" s="3" t="s">
        <v>17</v>
      </c>
      <c r="D14" s="5" t="s">
        <v>46</v>
      </c>
      <c r="E14" s="3">
        <v>15</v>
      </c>
      <c r="F14" s="3">
        <v>48</v>
      </c>
      <c r="G14" s="3">
        <v>105</v>
      </c>
      <c r="H14" s="3">
        <v>42</v>
      </c>
      <c r="I14" s="3">
        <v>0</v>
      </c>
      <c r="J14" s="3">
        <v>0.4</v>
      </c>
      <c r="K14" s="3">
        <v>3970</v>
      </c>
      <c r="L14" s="45">
        <f t="shared" si="4"/>
        <v>2</v>
      </c>
      <c r="M14" s="2">
        <f t="shared" si="0"/>
        <v>56800</v>
      </c>
      <c r="N14" s="1">
        <f t="shared" si="5"/>
        <v>0</v>
      </c>
      <c r="O14" s="45">
        <v>0</v>
      </c>
      <c r="P14" s="45">
        <f t="shared" si="1"/>
        <v>0</v>
      </c>
      <c r="Q14" s="45">
        <f t="shared" si="2"/>
        <v>0</v>
      </c>
      <c r="R14" s="2">
        <f t="shared" si="3"/>
        <v>0</v>
      </c>
    </row>
    <row r="15" spans="1:19" ht="13">
      <c r="A15" s="3" t="s">
        <v>47</v>
      </c>
      <c r="B15" s="3">
        <v>8702</v>
      </c>
      <c r="C15" s="3" t="s">
        <v>17</v>
      </c>
      <c r="D15" s="5" t="s">
        <v>48</v>
      </c>
      <c r="E15" s="3">
        <v>45</v>
      </c>
      <c r="F15" s="3">
        <v>21</v>
      </c>
      <c r="G15" s="3">
        <v>84</v>
      </c>
      <c r="H15" s="3">
        <v>7</v>
      </c>
      <c r="I15" s="3">
        <v>0</v>
      </c>
      <c r="J15" s="3">
        <v>0.4</v>
      </c>
      <c r="K15" s="3">
        <v>3880</v>
      </c>
      <c r="L15" s="45">
        <f t="shared" si="4"/>
        <v>1</v>
      </c>
      <c r="M15" s="2">
        <f t="shared" si="0"/>
        <v>56800</v>
      </c>
      <c r="N15" s="1">
        <f t="shared" si="5"/>
        <v>0</v>
      </c>
      <c r="O15" s="45">
        <v>0</v>
      </c>
      <c r="P15" s="45">
        <f t="shared" si="1"/>
        <v>0</v>
      </c>
      <c r="Q15" s="45">
        <f t="shared" si="2"/>
        <v>0</v>
      </c>
      <c r="R15" s="2">
        <f t="shared" si="3"/>
        <v>0</v>
      </c>
    </row>
    <row r="16" spans="1:19" ht="13">
      <c r="A16" s="3" t="s">
        <v>49</v>
      </c>
      <c r="B16" s="3">
        <v>8650</v>
      </c>
      <c r="C16" s="3" t="s">
        <v>17</v>
      </c>
      <c r="D16" s="5" t="s">
        <v>50</v>
      </c>
      <c r="E16" s="3">
        <v>15</v>
      </c>
      <c r="F16" s="3">
        <v>0</v>
      </c>
      <c r="G16" s="3">
        <f>11*7-2</f>
        <v>75</v>
      </c>
      <c r="H16" s="3">
        <v>0</v>
      </c>
      <c r="I16" s="3">
        <v>2</v>
      </c>
      <c r="J16" s="3">
        <v>0.5</v>
      </c>
      <c r="K16" s="3">
        <v>3920</v>
      </c>
      <c r="L16" s="45">
        <f t="shared" si="4"/>
        <v>0</v>
      </c>
      <c r="M16" s="2">
        <f t="shared" si="0"/>
        <v>56800</v>
      </c>
      <c r="N16" s="1">
        <f t="shared" si="5"/>
        <v>0</v>
      </c>
      <c r="O16" s="45">
        <v>0</v>
      </c>
      <c r="P16" s="45">
        <f t="shared" si="1"/>
        <v>0</v>
      </c>
      <c r="Q16" s="45">
        <f t="shared" si="2"/>
        <v>0</v>
      </c>
      <c r="R16" s="2">
        <f t="shared" si="3"/>
        <v>0</v>
      </c>
    </row>
    <row r="17" spans="1:18" ht="13">
      <c r="A17" s="3" t="s">
        <v>52</v>
      </c>
      <c r="B17" s="3">
        <v>8556</v>
      </c>
      <c r="C17" s="3" t="s">
        <v>17</v>
      </c>
      <c r="D17" s="5" t="s">
        <v>53</v>
      </c>
      <c r="E17" s="3">
        <v>45</v>
      </c>
      <c r="F17" s="3">
        <v>26</v>
      </c>
      <c r="G17" s="3">
        <v>49</v>
      </c>
      <c r="H17" s="3">
        <v>0</v>
      </c>
      <c r="I17" s="3">
        <v>0</v>
      </c>
      <c r="J17" s="3">
        <v>0.5</v>
      </c>
      <c r="K17" s="3">
        <v>4645</v>
      </c>
      <c r="L17" s="45">
        <f t="shared" si="4"/>
        <v>1</v>
      </c>
      <c r="M17" s="2">
        <f t="shared" si="0"/>
        <v>56800</v>
      </c>
      <c r="N17" s="1">
        <f t="shared" si="5"/>
        <v>0</v>
      </c>
      <c r="O17" s="45">
        <v>0</v>
      </c>
      <c r="P17" s="45">
        <f t="shared" si="1"/>
        <v>0</v>
      </c>
      <c r="Q17" s="45">
        <f t="shared" si="2"/>
        <v>0</v>
      </c>
      <c r="R17" s="2">
        <f t="shared" si="3"/>
        <v>0</v>
      </c>
    </row>
    <row r="18" spans="1:18" ht="13">
      <c r="A18" s="3" t="s">
        <v>54</v>
      </c>
      <c r="B18" s="48">
        <v>8651</v>
      </c>
      <c r="C18" s="48" t="s">
        <v>17</v>
      </c>
      <c r="D18" s="49" t="s">
        <v>55</v>
      </c>
      <c r="E18" s="3">
        <v>60</v>
      </c>
      <c r="F18" s="3">
        <v>78</v>
      </c>
      <c r="G18" s="3">
        <v>97</v>
      </c>
      <c r="H18" s="3">
        <v>47</v>
      </c>
      <c r="I18" s="3">
        <v>0</v>
      </c>
      <c r="J18" s="3">
        <v>0.5</v>
      </c>
      <c r="K18" s="3">
        <v>4047</v>
      </c>
      <c r="L18" s="45">
        <f t="shared" si="4"/>
        <v>2</v>
      </c>
      <c r="M18" s="2">
        <f t="shared" si="0"/>
        <v>6990</v>
      </c>
      <c r="N18" s="1">
        <f t="shared" si="5"/>
        <v>478.94</v>
      </c>
      <c r="O18" s="45">
        <v>2</v>
      </c>
      <c r="P18" s="45">
        <f t="shared" si="1"/>
        <v>2</v>
      </c>
      <c r="Q18" s="45">
        <f t="shared" si="2"/>
        <v>0</v>
      </c>
      <c r="R18" s="2">
        <f t="shared" si="3"/>
        <v>13980</v>
      </c>
    </row>
    <row r="19" spans="1:18" ht="13">
      <c r="A19" s="3" t="s">
        <v>56</v>
      </c>
      <c r="B19" s="3">
        <v>8609</v>
      </c>
      <c r="C19" s="3" t="s">
        <v>17</v>
      </c>
      <c r="D19" s="5" t="s">
        <v>57</v>
      </c>
      <c r="E19" s="3">
        <v>37.5</v>
      </c>
      <c r="F19" s="3">
        <v>41</v>
      </c>
      <c r="G19" s="3">
        <v>86</v>
      </c>
      <c r="H19" s="3">
        <v>30</v>
      </c>
      <c r="I19" s="3">
        <v>0</v>
      </c>
      <c r="J19" s="3">
        <v>0.5</v>
      </c>
      <c r="K19" s="3">
        <v>4076</v>
      </c>
      <c r="L19" s="45">
        <f t="shared" si="4"/>
        <v>2</v>
      </c>
      <c r="M19" s="2">
        <f t="shared" si="0"/>
        <v>56800</v>
      </c>
      <c r="N19" s="1">
        <f t="shared" si="5"/>
        <v>0</v>
      </c>
      <c r="O19" s="45">
        <v>0</v>
      </c>
      <c r="P19" s="45">
        <f t="shared" si="1"/>
        <v>0</v>
      </c>
      <c r="Q19" s="45">
        <f t="shared" si="2"/>
        <v>0</v>
      </c>
      <c r="R19" s="2">
        <f t="shared" si="3"/>
        <v>0</v>
      </c>
    </row>
    <row r="20" spans="1:18" ht="13">
      <c r="A20" s="3" t="s">
        <v>58</v>
      </c>
      <c r="B20" s="48">
        <v>8405</v>
      </c>
      <c r="C20" s="48" t="s">
        <v>17</v>
      </c>
      <c r="D20" s="49" t="s">
        <v>60</v>
      </c>
      <c r="E20" s="3">
        <v>60</v>
      </c>
      <c r="F20" s="3">
        <v>99</v>
      </c>
      <c r="G20" s="3">
        <v>104</v>
      </c>
      <c r="H20" s="3">
        <v>14</v>
      </c>
      <c r="I20" s="3">
        <v>0</v>
      </c>
      <c r="J20" s="3">
        <v>0.6</v>
      </c>
      <c r="K20" s="3">
        <v>4780</v>
      </c>
      <c r="L20" s="45">
        <f t="shared" si="4"/>
        <v>2</v>
      </c>
      <c r="M20" s="2">
        <f t="shared" si="0"/>
        <v>6990</v>
      </c>
      <c r="N20" s="1">
        <f t="shared" si="5"/>
        <v>439.6</v>
      </c>
      <c r="O20" s="45">
        <v>2</v>
      </c>
      <c r="P20" s="45">
        <f t="shared" si="1"/>
        <v>2</v>
      </c>
      <c r="Q20" s="45">
        <f t="shared" si="2"/>
        <v>0</v>
      </c>
      <c r="R20" s="2">
        <f t="shared" si="3"/>
        <v>13980</v>
      </c>
    </row>
    <row r="21" spans="1:18" ht="13">
      <c r="A21" s="3" t="s">
        <v>61</v>
      </c>
      <c r="B21" s="3">
        <v>209</v>
      </c>
      <c r="C21" s="3" t="s">
        <v>62</v>
      </c>
      <c r="D21" s="5" t="s">
        <v>63</v>
      </c>
      <c r="E21" s="3">
        <v>37.5</v>
      </c>
      <c r="F21" s="3">
        <v>21</v>
      </c>
      <c r="G21" s="3">
        <v>39</v>
      </c>
      <c r="H21" s="3">
        <v>2</v>
      </c>
      <c r="I21" s="3">
        <v>0</v>
      </c>
      <c r="J21" s="3">
        <v>1</v>
      </c>
      <c r="K21" s="3">
        <v>5401</v>
      </c>
      <c r="L21" s="45">
        <f t="shared" si="4"/>
        <v>1</v>
      </c>
      <c r="M21" s="2">
        <f t="shared" si="0"/>
        <v>56800</v>
      </c>
      <c r="N21" s="1">
        <f t="shared" si="5"/>
        <v>0</v>
      </c>
      <c r="O21" s="45">
        <v>0</v>
      </c>
      <c r="P21" s="45">
        <f t="shared" si="1"/>
        <v>0</v>
      </c>
      <c r="Q21" s="45">
        <f t="shared" si="2"/>
        <v>0</v>
      </c>
      <c r="R21" s="2">
        <f t="shared" si="3"/>
        <v>0</v>
      </c>
    </row>
    <row r="22" spans="1:18" ht="13">
      <c r="A22" s="3" t="s">
        <v>64</v>
      </c>
      <c r="B22" s="3">
        <v>202</v>
      </c>
      <c r="C22" s="3" t="s">
        <v>62</v>
      </c>
      <c r="D22" s="5" t="s">
        <v>65</v>
      </c>
      <c r="E22" s="3">
        <v>15</v>
      </c>
      <c r="F22" s="3">
        <v>10</v>
      </c>
      <c r="G22" s="3">
        <f>(1.5+11)*7+2</f>
        <v>89.5</v>
      </c>
      <c r="H22" s="3">
        <f>4*7+2</f>
        <v>30</v>
      </c>
      <c r="I22" s="3">
        <v>2</v>
      </c>
      <c r="J22" s="3">
        <v>1</v>
      </c>
      <c r="K22" s="3">
        <v>5401</v>
      </c>
      <c r="L22" s="45">
        <f t="shared" si="4"/>
        <v>0</v>
      </c>
      <c r="M22" s="2">
        <f t="shared" si="0"/>
        <v>56800</v>
      </c>
      <c r="N22" s="1">
        <f t="shared" si="5"/>
        <v>0</v>
      </c>
      <c r="O22" s="45">
        <v>0</v>
      </c>
      <c r="P22" s="45">
        <f t="shared" si="1"/>
        <v>0</v>
      </c>
      <c r="Q22" s="45">
        <f t="shared" si="2"/>
        <v>0</v>
      </c>
      <c r="R22" s="2">
        <f t="shared" si="3"/>
        <v>0</v>
      </c>
    </row>
    <row r="23" spans="1:18" ht="13">
      <c r="A23" s="3" t="s">
        <v>68</v>
      </c>
      <c r="B23" s="3">
        <v>214</v>
      </c>
      <c r="C23" s="3" t="s">
        <v>62</v>
      </c>
      <c r="D23" s="5" t="s">
        <v>70</v>
      </c>
      <c r="E23" s="3">
        <v>15</v>
      </c>
      <c r="F23" s="3">
        <v>7</v>
      </c>
      <c r="G23" s="3">
        <f>(2+11)*7+2</f>
        <v>93</v>
      </c>
      <c r="H23" s="3">
        <f>4*7+2</f>
        <v>30</v>
      </c>
      <c r="I23" s="3">
        <v>2</v>
      </c>
      <c r="J23" s="3">
        <v>1</v>
      </c>
      <c r="K23" s="3">
        <v>5401</v>
      </c>
      <c r="L23" s="45">
        <f t="shared" si="4"/>
        <v>0</v>
      </c>
      <c r="M23" s="2">
        <f t="shared" si="0"/>
        <v>56800</v>
      </c>
      <c r="N23" s="1">
        <f t="shared" si="5"/>
        <v>0</v>
      </c>
      <c r="O23" s="45">
        <v>0</v>
      </c>
      <c r="P23" s="45">
        <f t="shared" si="1"/>
        <v>0</v>
      </c>
      <c r="Q23" s="45">
        <f t="shared" si="2"/>
        <v>0</v>
      </c>
      <c r="R23" s="2">
        <f t="shared" si="3"/>
        <v>0</v>
      </c>
    </row>
    <row r="24" spans="1:18" ht="13">
      <c r="A24" s="3" t="s">
        <v>71</v>
      </c>
      <c r="B24" s="3">
        <v>7900</v>
      </c>
      <c r="C24" s="3" t="s">
        <v>17</v>
      </c>
      <c r="D24" s="5" t="s">
        <v>73</v>
      </c>
      <c r="E24" s="3">
        <v>37.5</v>
      </c>
      <c r="F24" s="3">
        <v>21</v>
      </c>
      <c r="G24" s="3">
        <v>65</v>
      </c>
      <c r="H24" s="3">
        <v>8</v>
      </c>
      <c r="I24" s="3">
        <v>0</v>
      </c>
      <c r="J24" s="3">
        <v>1</v>
      </c>
      <c r="K24" s="3">
        <v>5401</v>
      </c>
      <c r="L24" s="45">
        <f t="shared" si="4"/>
        <v>1</v>
      </c>
      <c r="M24" s="2">
        <f t="shared" si="0"/>
        <v>56800</v>
      </c>
      <c r="N24" s="1">
        <f t="shared" si="5"/>
        <v>0</v>
      </c>
      <c r="O24" s="45">
        <v>0</v>
      </c>
      <c r="P24" s="45">
        <f t="shared" si="1"/>
        <v>0</v>
      </c>
      <c r="Q24" s="45">
        <f t="shared" si="2"/>
        <v>0</v>
      </c>
      <c r="R24" s="2">
        <f t="shared" si="3"/>
        <v>0</v>
      </c>
    </row>
    <row r="25" spans="1:18" ht="13">
      <c r="A25" s="48" t="s">
        <v>74</v>
      </c>
      <c r="B25" s="48">
        <v>7500</v>
      </c>
      <c r="C25" s="48" t="s">
        <v>17</v>
      </c>
      <c r="D25" s="49" t="s">
        <v>75</v>
      </c>
      <c r="E25" s="3">
        <v>30</v>
      </c>
      <c r="F25" s="3">
        <v>600</v>
      </c>
      <c r="G25" s="3">
        <v>168</v>
      </c>
      <c r="H25" s="3">
        <v>84</v>
      </c>
      <c r="I25" s="3">
        <v>0</v>
      </c>
      <c r="J25" s="3">
        <v>1.2</v>
      </c>
      <c r="K25" s="3">
        <v>6183</v>
      </c>
      <c r="L25" s="45">
        <f t="shared" si="4"/>
        <v>2</v>
      </c>
      <c r="M25" s="2">
        <f t="shared" si="0"/>
        <v>56800</v>
      </c>
      <c r="N25" s="1">
        <f t="shared" si="5"/>
        <v>331.83</v>
      </c>
      <c r="O25" s="45">
        <v>1</v>
      </c>
      <c r="P25" s="45">
        <f t="shared" si="1"/>
        <v>0</v>
      </c>
      <c r="Q25" s="45">
        <f t="shared" si="2"/>
        <v>1</v>
      </c>
      <c r="R25" s="2">
        <f t="shared" si="3"/>
        <v>56800</v>
      </c>
    </row>
    <row r="26" spans="1:18" ht="13">
      <c r="A26" s="3" t="s">
        <v>76</v>
      </c>
      <c r="B26" s="3">
        <v>921</v>
      </c>
      <c r="C26" s="3" t="s">
        <v>77</v>
      </c>
      <c r="D26" s="5" t="s">
        <v>25</v>
      </c>
      <c r="E26" s="3">
        <v>10</v>
      </c>
      <c r="F26" s="3">
        <v>3</v>
      </c>
      <c r="G26" s="3">
        <f>19*7-3</f>
        <v>130</v>
      </c>
      <c r="H26" s="3">
        <f>2*7-2+5*7-1</f>
        <v>46</v>
      </c>
      <c r="I26" s="3">
        <v>0</v>
      </c>
      <c r="J26" s="3">
        <v>1.2</v>
      </c>
      <c r="K26" s="3">
        <v>6616</v>
      </c>
      <c r="L26" s="45">
        <f t="shared" si="4"/>
        <v>0</v>
      </c>
      <c r="M26" s="2">
        <f t="shared" si="0"/>
        <v>56800</v>
      </c>
      <c r="N26" s="1">
        <f t="shared" si="5"/>
        <v>0</v>
      </c>
      <c r="O26" s="45">
        <v>0</v>
      </c>
      <c r="P26" s="45">
        <f t="shared" si="1"/>
        <v>0</v>
      </c>
      <c r="Q26" s="45">
        <f t="shared" si="2"/>
        <v>0</v>
      </c>
      <c r="R26" s="2">
        <f t="shared" si="3"/>
        <v>0</v>
      </c>
    </row>
    <row r="27" spans="1:18" ht="13">
      <c r="A27" s="48" t="s">
        <v>78</v>
      </c>
      <c r="B27" s="48">
        <v>539</v>
      </c>
      <c r="C27" s="48" t="s">
        <v>79</v>
      </c>
      <c r="D27" s="49" t="s">
        <v>80</v>
      </c>
      <c r="E27" s="3">
        <f>(15+90)/2</f>
        <v>52.5</v>
      </c>
      <c r="F27" s="3">
        <v>24</v>
      </c>
      <c r="G27" s="3">
        <v>45</v>
      </c>
      <c r="H27" s="3">
        <v>5</v>
      </c>
      <c r="I27" s="3">
        <v>2</v>
      </c>
      <c r="J27" s="3">
        <v>1.1000000000000001</v>
      </c>
      <c r="K27" s="3">
        <v>6616</v>
      </c>
      <c r="L27" s="45">
        <f t="shared" si="4"/>
        <v>1</v>
      </c>
      <c r="M27" s="2">
        <f t="shared" si="0"/>
        <v>6990</v>
      </c>
      <c r="N27" s="1">
        <f t="shared" si="5"/>
        <v>159.66</v>
      </c>
      <c r="O27" s="45">
        <v>1</v>
      </c>
      <c r="P27" s="45">
        <f t="shared" si="1"/>
        <v>1</v>
      </c>
      <c r="Q27" s="45">
        <f t="shared" si="2"/>
        <v>0</v>
      </c>
      <c r="R27" s="2">
        <f t="shared" si="3"/>
        <v>6990</v>
      </c>
    </row>
    <row r="28" spans="1:18" ht="13">
      <c r="A28" s="25" t="s">
        <v>327</v>
      </c>
      <c r="B28" s="3">
        <v>7411</v>
      </c>
      <c r="C28" s="3" t="s">
        <v>17</v>
      </c>
      <c r="D28" s="5" t="s">
        <v>81</v>
      </c>
      <c r="E28" s="3">
        <f>AVERAGE(20,60)</f>
        <v>40</v>
      </c>
      <c r="F28" s="3">
        <v>20</v>
      </c>
      <c r="G28" s="3">
        <v>46</v>
      </c>
      <c r="H28" s="3">
        <v>0</v>
      </c>
      <c r="I28" s="3">
        <v>2</v>
      </c>
      <c r="J28" s="3">
        <v>1.1000000000000001</v>
      </c>
      <c r="K28" s="3">
        <v>6616</v>
      </c>
      <c r="L28" s="45">
        <f t="shared" si="4"/>
        <v>1</v>
      </c>
      <c r="M28" s="2">
        <f t="shared" si="0"/>
        <v>56800</v>
      </c>
      <c r="N28" s="1">
        <f t="shared" si="5"/>
        <v>0</v>
      </c>
      <c r="O28" s="45">
        <v>0</v>
      </c>
      <c r="P28" s="45">
        <f t="shared" si="1"/>
        <v>0</v>
      </c>
      <c r="Q28" s="45">
        <f t="shared" si="2"/>
        <v>0</v>
      </c>
      <c r="R28" s="2">
        <f t="shared" si="3"/>
        <v>0</v>
      </c>
    </row>
    <row r="29" spans="1:18" ht="13">
      <c r="A29" s="3" t="s">
        <v>82</v>
      </c>
      <c r="B29" s="3">
        <v>7053</v>
      </c>
      <c r="C29" s="3" t="s">
        <v>17</v>
      </c>
      <c r="D29" s="5" t="s">
        <v>83</v>
      </c>
      <c r="E29" s="3">
        <v>20</v>
      </c>
      <c r="F29" s="3">
        <v>0</v>
      </c>
      <c r="G29" s="3">
        <f>8.5*6-1</f>
        <v>50</v>
      </c>
      <c r="H29" s="3">
        <v>0</v>
      </c>
      <c r="I29" s="3">
        <v>0</v>
      </c>
      <c r="J29" s="3">
        <v>1.2</v>
      </c>
      <c r="K29" s="3">
        <v>6616</v>
      </c>
      <c r="L29" s="45">
        <f t="shared" si="4"/>
        <v>0</v>
      </c>
      <c r="M29" s="2">
        <f t="shared" si="0"/>
        <v>56800</v>
      </c>
      <c r="N29" s="1">
        <f t="shared" si="5"/>
        <v>0</v>
      </c>
      <c r="O29" s="45">
        <v>0</v>
      </c>
      <c r="P29" s="45">
        <f t="shared" si="1"/>
        <v>0</v>
      </c>
      <c r="Q29" s="45">
        <f t="shared" si="2"/>
        <v>0</v>
      </c>
      <c r="R29" s="2">
        <f t="shared" si="3"/>
        <v>0</v>
      </c>
    </row>
    <row r="30" spans="1:18" ht="13">
      <c r="A30" s="3" t="s">
        <v>84</v>
      </c>
      <c r="B30" s="3">
        <v>830</v>
      </c>
      <c r="C30" s="3" t="s">
        <v>85</v>
      </c>
      <c r="D30" s="5" t="s">
        <v>86</v>
      </c>
      <c r="E30" s="3">
        <v>10</v>
      </c>
      <c r="F30" s="3">
        <v>23</v>
      </c>
      <c r="G30" s="3">
        <v>126</v>
      </c>
      <c r="H30" s="3">
        <v>42</v>
      </c>
      <c r="I30" s="3">
        <v>0</v>
      </c>
      <c r="J30" s="3">
        <v>1.2</v>
      </c>
      <c r="K30" s="3">
        <v>6616</v>
      </c>
      <c r="L30" s="45">
        <f t="shared" si="4"/>
        <v>1</v>
      </c>
      <c r="M30" s="2">
        <f t="shared" si="0"/>
        <v>56800</v>
      </c>
      <c r="N30" s="1">
        <f t="shared" si="5"/>
        <v>0</v>
      </c>
      <c r="O30" s="45">
        <v>0</v>
      </c>
      <c r="P30" s="45">
        <f t="shared" si="1"/>
        <v>0</v>
      </c>
      <c r="Q30" s="45">
        <f t="shared" si="2"/>
        <v>0</v>
      </c>
      <c r="R30" s="2">
        <f t="shared" si="3"/>
        <v>0</v>
      </c>
    </row>
    <row r="31" spans="1:18" ht="13">
      <c r="A31" s="3" t="s">
        <v>87</v>
      </c>
      <c r="B31" s="3">
        <v>6901</v>
      </c>
      <c r="C31" s="3" t="s">
        <v>17</v>
      </c>
      <c r="D31" s="5" t="s">
        <v>88</v>
      </c>
      <c r="E31" s="3">
        <v>15</v>
      </c>
      <c r="F31" s="3">
        <v>32</v>
      </c>
      <c r="G31" s="3">
        <v>77</v>
      </c>
      <c r="H31" s="3">
        <v>17.5</v>
      </c>
      <c r="I31" s="3">
        <v>0</v>
      </c>
      <c r="J31" s="3">
        <v>1.3</v>
      </c>
      <c r="K31" s="3">
        <v>6744</v>
      </c>
      <c r="L31" s="45">
        <f t="shared" si="4"/>
        <v>1</v>
      </c>
      <c r="M31" s="2">
        <f t="shared" si="0"/>
        <v>56800</v>
      </c>
      <c r="N31" s="1">
        <f t="shared" si="5"/>
        <v>0</v>
      </c>
      <c r="O31" s="45">
        <v>0</v>
      </c>
      <c r="P31" s="45">
        <f t="shared" si="1"/>
        <v>0</v>
      </c>
      <c r="Q31" s="45">
        <f t="shared" si="2"/>
        <v>0</v>
      </c>
      <c r="R31" s="2">
        <f t="shared" si="3"/>
        <v>0</v>
      </c>
    </row>
    <row r="32" spans="1:18" ht="13">
      <c r="A32" s="3" t="s">
        <v>89</v>
      </c>
      <c r="B32" s="3">
        <v>6906</v>
      </c>
      <c r="C32" s="3" t="s">
        <v>17</v>
      </c>
      <c r="D32" s="5" t="s">
        <v>90</v>
      </c>
      <c r="E32" s="3">
        <v>15</v>
      </c>
      <c r="F32" s="3">
        <v>46</v>
      </c>
      <c r="G32" s="3">
        <v>112</v>
      </c>
      <c r="H32" s="3">
        <v>28</v>
      </c>
      <c r="I32" s="3">
        <v>0</v>
      </c>
      <c r="J32" s="3">
        <v>1.2</v>
      </c>
      <c r="K32" s="3">
        <v>6744</v>
      </c>
      <c r="L32" s="45">
        <f t="shared" si="4"/>
        <v>2</v>
      </c>
      <c r="M32" s="2">
        <f t="shared" si="0"/>
        <v>56800</v>
      </c>
      <c r="N32" s="1">
        <f t="shared" si="5"/>
        <v>0</v>
      </c>
      <c r="O32" s="45">
        <v>0</v>
      </c>
      <c r="P32" s="45">
        <f t="shared" si="1"/>
        <v>0</v>
      </c>
      <c r="Q32" s="45">
        <f t="shared" si="2"/>
        <v>0</v>
      </c>
      <c r="R32" s="2">
        <f t="shared" si="3"/>
        <v>0</v>
      </c>
    </row>
    <row r="33" spans="1:18" ht="13">
      <c r="A33" s="3" t="s">
        <v>91</v>
      </c>
      <c r="B33" s="3">
        <v>6700</v>
      </c>
      <c r="C33" s="3" t="s">
        <v>17</v>
      </c>
      <c r="D33" s="5" t="s">
        <v>92</v>
      </c>
      <c r="E33" s="3">
        <v>10</v>
      </c>
      <c r="F33" s="3">
        <v>6</v>
      </c>
      <c r="G33" s="3">
        <f>17*7</f>
        <v>119</v>
      </c>
      <c r="H33" s="3">
        <f>1*7+4*7</f>
        <v>35</v>
      </c>
      <c r="I33" s="3">
        <v>0</v>
      </c>
      <c r="J33" s="3">
        <v>1.3</v>
      </c>
      <c r="K33" s="3">
        <v>6695</v>
      </c>
      <c r="L33" s="45">
        <f t="shared" si="4"/>
        <v>0</v>
      </c>
      <c r="M33" s="2">
        <f t="shared" si="0"/>
        <v>56800</v>
      </c>
      <c r="N33" s="1">
        <f t="shared" si="5"/>
        <v>0</v>
      </c>
      <c r="O33" s="45">
        <v>0</v>
      </c>
      <c r="P33" s="45">
        <f t="shared" si="1"/>
        <v>0</v>
      </c>
      <c r="Q33" s="45">
        <f t="shared" si="2"/>
        <v>0</v>
      </c>
      <c r="R33" s="2">
        <f t="shared" si="3"/>
        <v>0</v>
      </c>
    </row>
    <row r="34" spans="1:18" ht="13">
      <c r="A34" s="3" t="s">
        <v>93</v>
      </c>
      <c r="B34" s="3">
        <v>6658</v>
      </c>
      <c r="C34" s="3" t="s">
        <v>17</v>
      </c>
      <c r="D34" s="5" t="s">
        <v>94</v>
      </c>
      <c r="E34" s="3">
        <v>15</v>
      </c>
      <c r="F34" s="3">
        <v>32</v>
      </c>
      <c r="G34" s="3">
        <v>88</v>
      </c>
      <c r="H34" s="3">
        <v>12</v>
      </c>
      <c r="I34" s="3">
        <v>0</v>
      </c>
      <c r="J34" s="3">
        <v>1.4</v>
      </c>
      <c r="K34" s="3">
        <v>6957</v>
      </c>
      <c r="L34" s="45">
        <f t="shared" si="4"/>
        <v>1</v>
      </c>
      <c r="M34" s="2">
        <f t="shared" ref="M34:M65" si="6">IF(E34&gt;45,$D$146,$D$147)</f>
        <v>56800</v>
      </c>
      <c r="N34" s="1">
        <f t="shared" si="5"/>
        <v>0</v>
      </c>
      <c r="O34" s="45">
        <v>0</v>
      </c>
      <c r="P34" s="45">
        <f t="shared" ref="P34:P65" si="7">IF(M34=$D$146,O34,0)</f>
        <v>0</v>
      </c>
      <c r="Q34" s="45">
        <f t="shared" ref="Q34:Q65" si="8">IF(M34=$D$147,O34,0)</f>
        <v>0</v>
      </c>
      <c r="R34" s="2">
        <f t="shared" si="3"/>
        <v>0</v>
      </c>
    </row>
    <row r="35" spans="1:18" ht="13">
      <c r="A35" s="3" t="s">
        <v>95</v>
      </c>
      <c r="B35" s="3">
        <v>6507</v>
      </c>
      <c r="C35" s="3" t="s">
        <v>17</v>
      </c>
      <c r="D35" s="5" t="s">
        <v>96</v>
      </c>
      <c r="E35" s="3">
        <v>10</v>
      </c>
      <c r="F35" s="3">
        <v>10</v>
      </c>
      <c r="G35" s="3">
        <f>17*7</f>
        <v>119</v>
      </c>
      <c r="H35" s="3">
        <f>7+4*7</f>
        <v>35</v>
      </c>
      <c r="I35" s="3">
        <v>0</v>
      </c>
      <c r="J35" s="3">
        <v>1.4</v>
      </c>
      <c r="K35" s="3">
        <v>6659</v>
      </c>
      <c r="L35" s="45">
        <f t="shared" si="4"/>
        <v>0</v>
      </c>
      <c r="M35" s="2">
        <f t="shared" si="6"/>
        <v>56800</v>
      </c>
      <c r="N35" s="1">
        <f t="shared" si="5"/>
        <v>0</v>
      </c>
      <c r="O35" s="45">
        <v>0</v>
      </c>
      <c r="P35" s="45">
        <f t="shared" si="7"/>
        <v>0</v>
      </c>
      <c r="Q35" s="45">
        <f t="shared" si="8"/>
        <v>0</v>
      </c>
      <c r="R35" s="2">
        <f t="shared" si="3"/>
        <v>0</v>
      </c>
    </row>
    <row r="36" spans="1:18" ht="13">
      <c r="A36" s="3" t="s">
        <v>97</v>
      </c>
      <c r="B36" s="3">
        <v>6506</v>
      </c>
      <c r="C36" s="3" t="s">
        <v>17</v>
      </c>
      <c r="D36" s="5" t="s">
        <v>98</v>
      </c>
      <c r="E36" s="3">
        <v>45</v>
      </c>
      <c r="F36" s="3">
        <v>42</v>
      </c>
      <c r="G36" s="3">
        <v>90</v>
      </c>
      <c r="H36" s="3">
        <v>21</v>
      </c>
      <c r="I36" s="3">
        <v>0</v>
      </c>
      <c r="J36" s="3">
        <v>1.4</v>
      </c>
      <c r="K36" s="3">
        <v>7165</v>
      </c>
      <c r="L36" s="45">
        <f t="shared" si="4"/>
        <v>2</v>
      </c>
      <c r="M36" s="2">
        <f t="shared" si="6"/>
        <v>56800</v>
      </c>
      <c r="N36" s="1">
        <f t="shared" si="5"/>
        <v>0</v>
      </c>
      <c r="O36" s="45">
        <v>0</v>
      </c>
      <c r="P36" s="45">
        <f t="shared" si="7"/>
        <v>0</v>
      </c>
      <c r="Q36" s="45">
        <f t="shared" si="8"/>
        <v>0</v>
      </c>
      <c r="R36" s="2">
        <f t="shared" si="3"/>
        <v>0</v>
      </c>
    </row>
    <row r="37" spans="1:18" ht="13">
      <c r="A37" s="3" t="s">
        <v>99</v>
      </c>
      <c r="B37" s="3">
        <v>6304</v>
      </c>
      <c r="C37" s="3" t="s">
        <v>17</v>
      </c>
      <c r="D37" s="5" t="s">
        <v>100</v>
      </c>
      <c r="E37" s="3">
        <f>AVERAGE(10,45)</f>
        <v>27.5</v>
      </c>
      <c r="F37" s="3">
        <v>36</v>
      </c>
      <c r="G37" s="3">
        <v>61.5</v>
      </c>
      <c r="H37" s="3">
        <v>0</v>
      </c>
      <c r="I37" s="3">
        <v>0</v>
      </c>
      <c r="J37" s="3">
        <v>1.4</v>
      </c>
      <c r="K37" s="3">
        <v>7072</v>
      </c>
      <c r="L37" s="45">
        <f t="shared" si="4"/>
        <v>1</v>
      </c>
      <c r="M37" s="2">
        <f t="shared" si="6"/>
        <v>56800</v>
      </c>
      <c r="N37" s="1">
        <f t="shared" si="5"/>
        <v>0</v>
      </c>
      <c r="O37" s="45">
        <v>0</v>
      </c>
      <c r="P37" s="45">
        <f t="shared" si="7"/>
        <v>0</v>
      </c>
      <c r="Q37" s="45">
        <f t="shared" si="8"/>
        <v>0</v>
      </c>
      <c r="R37" s="2">
        <f t="shared" si="3"/>
        <v>0</v>
      </c>
    </row>
    <row r="38" spans="1:18" ht="13">
      <c r="A38" s="3" t="s">
        <v>101</v>
      </c>
      <c r="B38" s="3">
        <v>6103</v>
      </c>
      <c r="C38" s="3" t="s">
        <v>17</v>
      </c>
      <c r="D38" s="5" t="s">
        <v>102</v>
      </c>
      <c r="E38" s="3">
        <v>60</v>
      </c>
      <c r="F38" s="3">
        <v>5</v>
      </c>
      <c r="G38" s="3">
        <f>8*5+3</f>
        <v>43</v>
      </c>
      <c r="H38" s="3">
        <v>0</v>
      </c>
      <c r="I38" s="3">
        <v>0</v>
      </c>
      <c r="J38" s="3">
        <v>1.4</v>
      </c>
      <c r="K38" s="3">
        <v>7440</v>
      </c>
      <c r="L38" s="45">
        <f t="shared" si="4"/>
        <v>0</v>
      </c>
      <c r="M38" s="2">
        <f t="shared" si="6"/>
        <v>6990</v>
      </c>
      <c r="N38" s="1">
        <f t="shared" si="5"/>
        <v>0</v>
      </c>
      <c r="O38" s="45">
        <v>0</v>
      </c>
      <c r="P38" s="45">
        <f t="shared" si="7"/>
        <v>0</v>
      </c>
      <c r="Q38" s="45">
        <f t="shared" si="8"/>
        <v>0</v>
      </c>
      <c r="R38" s="2">
        <f t="shared" si="3"/>
        <v>0</v>
      </c>
    </row>
    <row r="39" spans="1:18" ht="13">
      <c r="A39" s="3" t="s">
        <v>103</v>
      </c>
      <c r="B39" s="3">
        <v>6052</v>
      </c>
      <c r="C39" s="3" t="s">
        <v>17</v>
      </c>
      <c r="D39" s="5" t="s">
        <v>104</v>
      </c>
      <c r="E39" s="3">
        <v>15</v>
      </c>
      <c r="F39" s="3">
        <v>34</v>
      </c>
      <c r="G39" s="3">
        <v>94</v>
      </c>
      <c r="H39" s="3">
        <v>12</v>
      </c>
      <c r="I39" s="3">
        <v>0</v>
      </c>
      <c r="J39" s="3">
        <v>1.4</v>
      </c>
      <c r="K39" s="3">
        <v>7347</v>
      </c>
      <c r="L39" s="45">
        <f t="shared" si="4"/>
        <v>1</v>
      </c>
      <c r="M39" s="2">
        <f t="shared" si="6"/>
        <v>56800</v>
      </c>
      <c r="N39" s="1">
        <f t="shared" si="5"/>
        <v>0</v>
      </c>
      <c r="O39" s="45">
        <v>0</v>
      </c>
      <c r="P39" s="45">
        <f t="shared" si="7"/>
        <v>0</v>
      </c>
      <c r="Q39" s="45">
        <f t="shared" si="8"/>
        <v>0</v>
      </c>
      <c r="R39" s="2">
        <f t="shared" si="3"/>
        <v>0</v>
      </c>
    </row>
    <row r="40" spans="1:18" ht="13">
      <c r="A40" s="3" t="s">
        <v>105</v>
      </c>
      <c r="B40" s="3">
        <v>5990</v>
      </c>
      <c r="C40" s="3" t="s">
        <v>17</v>
      </c>
      <c r="D40" s="5" t="s">
        <v>106</v>
      </c>
      <c r="E40" s="3">
        <v>20</v>
      </c>
      <c r="F40" s="3">
        <v>588</v>
      </c>
      <c r="G40" s="3">
        <v>119</v>
      </c>
      <c r="H40" s="3">
        <v>28</v>
      </c>
      <c r="I40" s="3">
        <v>10</v>
      </c>
      <c r="J40" s="3">
        <v>1.7</v>
      </c>
      <c r="K40" s="3">
        <v>7249</v>
      </c>
      <c r="L40" s="45">
        <f t="shared" si="4"/>
        <v>2</v>
      </c>
      <c r="M40" s="2">
        <f t="shared" si="6"/>
        <v>56800</v>
      </c>
      <c r="N40" s="1">
        <f t="shared" si="5"/>
        <v>0</v>
      </c>
      <c r="O40" s="45">
        <v>0</v>
      </c>
      <c r="P40" s="45">
        <f t="shared" si="7"/>
        <v>0</v>
      </c>
      <c r="Q40" s="45">
        <f t="shared" si="8"/>
        <v>0</v>
      </c>
      <c r="R40" s="2">
        <f t="shared" si="3"/>
        <v>0</v>
      </c>
    </row>
    <row r="41" spans="1:18" ht="13">
      <c r="A41" s="48" t="s">
        <v>107</v>
      </c>
      <c r="B41" s="48">
        <v>5802</v>
      </c>
      <c r="C41" s="48" t="s">
        <v>17</v>
      </c>
      <c r="D41" s="49" t="s">
        <v>108</v>
      </c>
      <c r="E41" s="3">
        <v>50</v>
      </c>
      <c r="F41" s="3">
        <v>20</v>
      </c>
      <c r="G41" s="3">
        <v>65</v>
      </c>
      <c r="H41" s="3">
        <v>8</v>
      </c>
      <c r="I41" s="3">
        <v>0</v>
      </c>
      <c r="J41" s="3">
        <v>1.7</v>
      </c>
      <c r="K41" s="3">
        <v>6989</v>
      </c>
      <c r="L41" s="45">
        <f t="shared" si="4"/>
        <v>1</v>
      </c>
      <c r="M41" s="2">
        <f t="shared" si="6"/>
        <v>6990</v>
      </c>
      <c r="N41" s="1">
        <f t="shared" si="5"/>
        <v>175.89</v>
      </c>
      <c r="O41" s="45">
        <v>1</v>
      </c>
      <c r="P41" s="45">
        <f t="shared" si="7"/>
        <v>1</v>
      </c>
      <c r="Q41" s="45">
        <f t="shared" si="8"/>
        <v>0</v>
      </c>
      <c r="R41" s="2">
        <f t="shared" si="3"/>
        <v>6990</v>
      </c>
    </row>
    <row r="42" spans="1:18" ht="13">
      <c r="A42" s="48" t="s">
        <v>109</v>
      </c>
      <c r="B42" s="48">
        <v>5760</v>
      </c>
      <c r="C42" s="48" t="s">
        <v>17</v>
      </c>
      <c r="D42" s="49" t="s">
        <v>110</v>
      </c>
      <c r="E42" s="3">
        <v>50</v>
      </c>
      <c r="F42" s="3">
        <v>20</v>
      </c>
      <c r="G42" s="3">
        <v>65</v>
      </c>
      <c r="H42" s="3">
        <v>8</v>
      </c>
      <c r="I42" s="3">
        <v>0</v>
      </c>
      <c r="J42" s="3">
        <v>1.7</v>
      </c>
      <c r="K42" s="3">
        <v>6989</v>
      </c>
      <c r="L42" s="45">
        <f t="shared" si="4"/>
        <v>1</v>
      </c>
      <c r="M42" s="2">
        <f t="shared" si="6"/>
        <v>6990</v>
      </c>
      <c r="N42" s="1">
        <f t="shared" si="5"/>
        <v>175.89</v>
      </c>
      <c r="O42" s="45">
        <v>1</v>
      </c>
      <c r="P42" s="45">
        <f t="shared" si="7"/>
        <v>1</v>
      </c>
      <c r="Q42" s="45">
        <f t="shared" si="8"/>
        <v>0</v>
      </c>
      <c r="R42" s="2">
        <f t="shared" si="3"/>
        <v>6990</v>
      </c>
    </row>
    <row r="43" spans="1:18" ht="13">
      <c r="A43" s="3" t="s">
        <v>111</v>
      </c>
      <c r="B43" s="3">
        <v>5604</v>
      </c>
      <c r="C43" s="3" t="s">
        <v>17</v>
      </c>
      <c r="D43" s="5" t="s">
        <v>112</v>
      </c>
      <c r="E43" s="3">
        <v>30</v>
      </c>
      <c r="F43" s="3">
        <v>20</v>
      </c>
      <c r="G43" s="3">
        <v>50</v>
      </c>
      <c r="H43" s="3">
        <v>0</v>
      </c>
      <c r="I43" s="3">
        <v>0</v>
      </c>
      <c r="J43" s="3">
        <v>1.7</v>
      </c>
      <c r="K43" s="3">
        <v>6259</v>
      </c>
      <c r="L43" s="45">
        <f t="shared" si="4"/>
        <v>1</v>
      </c>
      <c r="M43" s="2">
        <f t="shared" si="6"/>
        <v>56800</v>
      </c>
      <c r="N43" s="1">
        <f t="shared" si="5"/>
        <v>0</v>
      </c>
      <c r="O43" s="45">
        <v>0</v>
      </c>
      <c r="P43" s="45">
        <f t="shared" si="7"/>
        <v>0</v>
      </c>
      <c r="Q43" s="45">
        <f t="shared" si="8"/>
        <v>0</v>
      </c>
      <c r="R43" s="2">
        <f t="shared" si="3"/>
        <v>0</v>
      </c>
    </row>
    <row r="44" spans="1:18" ht="13">
      <c r="A44" s="48" t="s">
        <v>113</v>
      </c>
      <c r="B44" s="48">
        <v>5450</v>
      </c>
      <c r="C44" s="48" t="s">
        <v>17</v>
      </c>
      <c r="D44" s="49" t="s">
        <v>114</v>
      </c>
      <c r="E44" s="3">
        <v>52.5</v>
      </c>
      <c r="F44" s="3">
        <v>20</v>
      </c>
      <c r="G44" s="3">
        <v>61</v>
      </c>
      <c r="H44" s="3">
        <v>4</v>
      </c>
      <c r="I44" s="3">
        <v>0</v>
      </c>
      <c r="J44" s="3">
        <v>2</v>
      </c>
      <c r="K44" s="3">
        <v>6420</v>
      </c>
      <c r="L44" s="45">
        <f t="shared" si="4"/>
        <v>1</v>
      </c>
      <c r="M44" s="2">
        <f t="shared" si="6"/>
        <v>6990</v>
      </c>
      <c r="N44" s="1">
        <f t="shared" si="5"/>
        <v>161.69999999999999</v>
      </c>
      <c r="O44" s="45">
        <v>1</v>
      </c>
      <c r="P44" s="45">
        <f t="shared" si="7"/>
        <v>1</v>
      </c>
      <c r="Q44" s="45">
        <f t="shared" si="8"/>
        <v>0</v>
      </c>
      <c r="R44" s="2">
        <f t="shared" si="3"/>
        <v>6990</v>
      </c>
    </row>
    <row r="45" spans="1:18" ht="13">
      <c r="A45" s="3" t="s">
        <v>115</v>
      </c>
      <c r="B45" s="3">
        <v>5408</v>
      </c>
      <c r="C45" s="3" t="s">
        <v>17</v>
      </c>
      <c r="D45" s="5" t="s">
        <v>116</v>
      </c>
      <c r="E45" s="3">
        <v>37.5</v>
      </c>
      <c r="F45" s="3">
        <v>20</v>
      </c>
      <c r="G45" s="3">
        <v>58</v>
      </c>
      <c r="H45" s="3">
        <v>3</v>
      </c>
      <c r="I45" s="3">
        <v>0</v>
      </c>
      <c r="J45" s="3">
        <v>2</v>
      </c>
      <c r="K45" s="3">
        <v>6565</v>
      </c>
      <c r="L45" s="45">
        <f t="shared" si="4"/>
        <v>1</v>
      </c>
      <c r="M45" s="2">
        <f t="shared" si="6"/>
        <v>56800</v>
      </c>
      <c r="N45" s="1">
        <f t="shared" si="5"/>
        <v>0</v>
      </c>
      <c r="O45" s="45">
        <v>0</v>
      </c>
      <c r="P45" s="45">
        <f t="shared" si="7"/>
        <v>0</v>
      </c>
      <c r="Q45" s="45">
        <f t="shared" si="8"/>
        <v>0</v>
      </c>
      <c r="R45" s="2">
        <f t="shared" si="3"/>
        <v>0</v>
      </c>
    </row>
    <row r="46" spans="1:18" ht="13">
      <c r="A46" s="3" t="s">
        <v>117</v>
      </c>
      <c r="B46" s="3">
        <v>5356</v>
      </c>
      <c r="C46" s="3" t="s">
        <v>17</v>
      </c>
      <c r="D46" s="5" t="s">
        <v>118</v>
      </c>
      <c r="E46" s="3">
        <v>15</v>
      </c>
      <c r="F46" s="3">
        <v>20</v>
      </c>
      <c r="G46" s="3">
        <v>81</v>
      </c>
      <c r="H46" s="3">
        <v>1</v>
      </c>
      <c r="I46" s="3">
        <v>0</v>
      </c>
      <c r="J46" s="3">
        <v>2.1</v>
      </c>
      <c r="K46" s="3">
        <v>5979</v>
      </c>
      <c r="L46" s="45">
        <f t="shared" si="4"/>
        <v>1</v>
      </c>
      <c r="M46" s="2">
        <f t="shared" si="6"/>
        <v>56800</v>
      </c>
      <c r="N46" s="1">
        <f t="shared" si="5"/>
        <v>0</v>
      </c>
      <c r="O46" s="45">
        <v>0</v>
      </c>
      <c r="P46" s="45">
        <f t="shared" si="7"/>
        <v>0</v>
      </c>
      <c r="Q46" s="45">
        <f t="shared" si="8"/>
        <v>0</v>
      </c>
      <c r="R46" s="2">
        <f t="shared" si="3"/>
        <v>0</v>
      </c>
    </row>
    <row r="47" spans="1:18" ht="13">
      <c r="A47" s="3" t="s">
        <v>119</v>
      </c>
      <c r="B47" s="3">
        <v>5304</v>
      </c>
      <c r="C47" s="3" t="s">
        <v>17</v>
      </c>
      <c r="D47" s="5" t="s">
        <v>120</v>
      </c>
      <c r="E47" s="3">
        <v>35</v>
      </c>
      <c r="F47" s="3">
        <v>20</v>
      </c>
      <c r="G47" s="3">
        <v>65</v>
      </c>
      <c r="H47" s="3">
        <v>4</v>
      </c>
      <c r="I47" s="3">
        <v>0</v>
      </c>
      <c r="J47" s="3">
        <v>2.1</v>
      </c>
      <c r="K47" s="3">
        <v>7266</v>
      </c>
      <c r="L47" s="45">
        <f t="shared" si="4"/>
        <v>1</v>
      </c>
      <c r="M47" s="2">
        <f t="shared" si="6"/>
        <v>56800</v>
      </c>
      <c r="N47" s="1">
        <f t="shared" si="5"/>
        <v>0</v>
      </c>
      <c r="O47" s="45">
        <v>0</v>
      </c>
      <c r="P47" s="45">
        <f t="shared" si="7"/>
        <v>0</v>
      </c>
      <c r="Q47" s="45">
        <f t="shared" si="8"/>
        <v>0</v>
      </c>
      <c r="R47" s="2">
        <f t="shared" si="3"/>
        <v>0</v>
      </c>
    </row>
    <row r="48" spans="1:18" ht="13">
      <c r="A48" s="48" t="s">
        <v>121</v>
      </c>
      <c r="B48" s="48">
        <v>5252</v>
      </c>
      <c r="C48" s="48" t="s">
        <v>17</v>
      </c>
      <c r="D48" s="49" t="s">
        <v>122</v>
      </c>
      <c r="E48" s="3">
        <v>52.5</v>
      </c>
      <c r="F48" s="3">
        <v>20</v>
      </c>
      <c r="G48" s="3">
        <v>61</v>
      </c>
      <c r="H48" s="3">
        <v>4</v>
      </c>
      <c r="I48" s="3">
        <v>0</v>
      </c>
      <c r="J48" s="3">
        <v>2.1</v>
      </c>
      <c r="K48" s="3">
        <v>7330</v>
      </c>
      <c r="L48" s="45">
        <f t="shared" si="4"/>
        <v>1</v>
      </c>
      <c r="M48" s="2">
        <f t="shared" si="6"/>
        <v>6990</v>
      </c>
      <c r="N48" s="1">
        <f t="shared" si="5"/>
        <v>169.8</v>
      </c>
      <c r="O48" s="45">
        <v>1</v>
      </c>
      <c r="P48" s="45">
        <f t="shared" si="7"/>
        <v>1</v>
      </c>
      <c r="Q48" s="45">
        <f t="shared" si="8"/>
        <v>0</v>
      </c>
      <c r="R48" s="2">
        <f t="shared" si="3"/>
        <v>6990</v>
      </c>
    </row>
    <row r="49" spans="1:18" ht="13">
      <c r="A49" s="3" t="s">
        <v>123</v>
      </c>
      <c r="B49" s="3">
        <v>5200</v>
      </c>
      <c r="C49" s="3" t="s">
        <v>17</v>
      </c>
      <c r="D49" s="5" t="s">
        <v>124</v>
      </c>
      <c r="E49" s="3">
        <v>15</v>
      </c>
      <c r="F49" s="3">
        <v>20</v>
      </c>
      <c r="G49" s="3">
        <v>48</v>
      </c>
      <c r="H49" s="3">
        <v>0</v>
      </c>
      <c r="I49" s="3">
        <v>0</v>
      </c>
      <c r="J49" s="3">
        <v>2.1</v>
      </c>
      <c r="K49" s="3">
        <v>7091</v>
      </c>
      <c r="L49" s="45">
        <f t="shared" si="4"/>
        <v>1</v>
      </c>
      <c r="M49" s="2">
        <f t="shared" si="6"/>
        <v>56800</v>
      </c>
      <c r="N49" s="1">
        <f t="shared" si="5"/>
        <v>0</v>
      </c>
      <c r="O49" s="45">
        <v>0</v>
      </c>
      <c r="P49" s="45">
        <f t="shared" si="7"/>
        <v>0</v>
      </c>
      <c r="Q49" s="45">
        <f t="shared" si="8"/>
        <v>0</v>
      </c>
      <c r="R49" s="2">
        <f t="shared" si="3"/>
        <v>0</v>
      </c>
    </row>
    <row r="50" spans="1:18" ht="13">
      <c r="A50" s="3" t="s">
        <v>125</v>
      </c>
      <c r="B50" s="3">
        <v>4875</v>
      </c>
      <c r="C50" s="3" t="s">
        <v>17</v>
      </c>
      <c r="D50" s="5" t="s">
        <v>126</v>
      </c>
      <c r="E50" s="3">
        <v>15</v>
      </c>
      <c r="F50" s="3">
        <v>14</v>
      </c>
      <c r="G50" s="3">
        <v>168</v>
      </c>
      <c r="H50" s="3">
        <v>84</v>
      </c>
      <c r="I50" s="3">
        <v>2</v>
      </c>
      <c r="J50" s="3">
        <v>4.4000000000000004</v>
      </c>
      <c r="K50" s="3">
        <v>5884</v>
      </c>
      <c r="L50" s="45">
        <f t="shared" si="4"/>
        <v>0</v>
      </c>
      <c r="M50" s="2">
        <f t="shared" si="6"/>
        <v>56800</v>
      </c>
      <c r="N50" s="1">
        <f t="shared" si="5"/>
        <v>0</v>
      </c>
      <c r="O50" s="45">
        <v>0</v>
      </c>
      <c r="P50" s="45">
        <f t="shared" si="7"/>
        <v>0</v>
      </c>
      <c r="Q50" s="45">
        <f t="shared" si="8"/>
        <v>0</v>
      </c>
      <c r="R50" s="2">
        <f t="shared" si="3"/>
        <v>0</v>
      </c>
    </row>
    <row r="51" spans="1:18" ht="13">
      <c r="A51" s="3" t="s">
        <v>127</v>
      </c>
      <c r="B51" s="3">
        <v>4744</v>
      </c>
      <c r="C51" s="3" t="s">
        <v>17</v>
      </c>
      <c r="D51" s="5" t="s">
        <v>128</v>
      </c>
      <c r="E51" s="3">
        <v>37.5</v>
      </c>
      <c r="F51" s="3">
        <v>20</v>
      </c>
      <c r="G51" s="3">
        <v>38</v>
      </c>
      <c r="H51" s="3">
        <v>0</v>
      </c>
      <c r="I51" s="3">
        <v>0</v>
      </c>
      <c r="J51" s="3">
        <v>4.3</v>
      </c>
      <c r="K51" s="3">
        <v>5884</v>
      </c>
      <c r="L51" s="45">
        <f t="shared" si="4"/>
        <v>1</v>
      </c>
      <c r="M51" s="2">
        <f t="shared" si="6"/>
        <v>56800</v>
      </c>
      <c r="N51" s="1">
        <f t="shared" si="5"/>
        <v>0</v>
      </c>
      <c r="O51" s="45">
        <v>0</v>
      </c>
      <c r="P51" s="45">
        <f t="shared" si="7"/>
        <v>0</v>
      </c>
      <c r="Q51" s="45">
        <f t="shared" si="8"/>
        <v>0</v>
      </c>
      <c r="R51" s="2">
        <f t="shared" si="3"/>
        <v>0</v>
      </c>
    </row>
    <row r="52" spans="1:18" ht="13">
      <c r="A52" s="3" t="s">
        <v>129</v>
      </c>
      <c r="B52" s="3">
        <v>109</v>
      </c>
      <c r="C52" s="3" t="s">
        <v>130</v>
      </c>
      <c r="D52" s="5" t="s">
        <v>131</v>
      </c>
      <c r="E52" s="3">
        <v>60</v>
      </c>
      <c r="F52" s="3">
        <v>10</v>
      </c>
      <c r="G52" s="3">
        <v>32</v>
      </c>
      <c r="H52" s="3">
        <v>0</v>
      </c>
      <c r="I52" s="3">
        <v>0</v>
      </c>
      <c r="J52" s="3">
        <v>0.6</v>
      </c>
      <c r="K52" s="3">
        <v>4830</v>
      </c>
      <c r="L52" s="45">
        <f t="shared" si="4"/>
        <v>0</v>
      </c>
      <c r="M52" s="2">
        <f t="shared" si="6"/>
        <v>6990</v>
      </c>
      <c r="N52" s="1">
        <f t="shared" si="5"/>
        <v>0</v>
      </c>
      <c r="O52" s="45">
        <v>0</v>
      </c>
      <c r="P52" s="45">
        <f t="shared" si="7"/>
        <v>0</v>
      </c>
      <c r="Q52" s="45">
        <f t="shared" si="8"/>
        <v>0</v>
      </c>
      <c r="R52" s="2">
        <f t="shared" si="3"/>
        <v>0</v>
      </c>
    </row>
    <row r="53" spans="1:18" ht="13">
      <c r="A53" s="3" t="s">
        <v>132</v>
      </c>
      <c r="B53" s="3">
        <v>2801</v>
      </c>
      <c r="C53" s="3" t="s">
        <v>133</v>
      </c>
      <c r="D53" s="5" t="s">
        <v>134</v>
      </c>
      <c r="E53" s="3">
        <v>15</v>
      </c>
      <c r="F53" s="3">
        <v>51</v>
      </c>
      <c r="G53" s="3">
        <v>113</v>
      </c>
      <c r="H53" s="3">
        <v>18.5</v>
      </c>
      <c r="I53" s="3">
        <v>2</v>
      </c>
      <c r="J53" s="3">
        <v>1.6</v>
      </c>
      <c r="K53" s="3">
        <v>6815</v>
      </c>
      <c r="L53" s="45">
        <f t="shared" si="4"/>
        <v>2</v>
      </c>
      <c r="M53" s="2">
        <f t="shared" si="6"/>
        <v>56800</v>
      </c>
      <c r="N53" s="1">
        <f t="shared" si="5"/>
        <v>0</v>
      </c>
      <c r="O53" s="45">
        <v>0</v>
      </c>
      <c r="P53" s="45">
        <f t="shared" si="7"/>
        <v>0</v>
      </c>
      <c r="Q53" s="45">
        <f t="shared" si="8"/>
        <v>0</v>
      </c>
      <c r="R53" s="2">
        <f t="shared" si="3"/>
        <v>0</v>
      </c>
    </row>
    <row r="54" spans="1:18" ht="13">
      <c r="A54" s="3" t="s">
        <v>135</v>
      </c>
      <c r="B54" s="3">
        <v>2801</v>
      </c>
      <c r="C54" s="3" t="s">
        <v>133</v>
      </c>
      <c r="D54" s="5" t="s">
        <v>136</v>
      </c>
      <c r="E54" s="3">
        <v>32.5</v>
      </c>
      <c r="F54" s="3">
        <v>51</v>
      </c>
      <c r="G54" s="3">
        <v>77</v>
      </c>
      <c r="H54" s="3">
        <v>10</v>
      </c>
      <c r="I54" s="3">
        <v>2</v>
      </c>
      <c r="J54" s="3">
        <v>1.6</v>
      </c>
      <c r="K54" s="3">
        <v>6815</v>
      </c>
      <c r="L54" s="45">
        <f t="shared" si="4"/>
        <v>2</v>
      </c>
      <c r="M54" s="2">
        <f t="shared" si="6"/>
        <v>56800</v>
      </c>
      <c r="N54" s="1">
        <f t="shared" si="5"/>
        <v>0</v>
      </c>
      <c r="O54" s="45">
        <v>0</v>
      </c>
      <c r="P54" s="45">
        <f t="shared" si="7"/>
        <v>0</v>
      </c>
      <c r="Q54" s="45">
        <f t="shared" si="8"/>
        <v>0</v>
      </c>
      <c r="R54" s="2">
        <f t="shared" si="3"/>
        <v>0</v>
      </c>
    </row>
    <row r="55" spans="1:18" ht="13">
      <c r="A55" s="3" t="s">
        <v>137</v>
      </c>
      <c r="B55" s="3">
        <v>2805</v>
      </c>
      <c r="C55" s="3" t="s">
        <v>133</v>
      </c>
      <c r="D55" s="5" t="s">
        <v>138</v>
      </c>
      <c r="E55" s="3">
        <v>15</v>
      </c>
      <c r="F55" s="3">
        <v>59</v>
      </c>
      <c r="G55" s="3">
        <v>119</v>
      </c>
      <c r="H55" s="3">
        <v>28</v>
      </c>
      <c r="I55" s="3">
        <v>0</v>
      </c>
      <c r="J55" s="3">
        <v>1.6</v>
      </c>
      <c r="K55" s="3">
        <v>6943</v>
      </c>
      <c r="L55" s="45">
        <f t="shared" si="4"/>
        <v>2</v>
      </c>
      <c r="M55" s="2">
        <f t="shared" si="6"/>
        <v>56800</v>
      </c>
      <c r="N55" s="1">
        <f t="shared" si="5"/>
        <v>0</v>
      </c>
      <c r="O55" s="45">
        <v>0</v>
      </c>
      <c r="P55" s="45">
        <f t="shared" si="7"/>
        <v>0</v>
      </c>
      <c r="Q55" s="45">
        <f t="shared" si="8"/>
        <v>0</v>
      </c>
      <c r="R55" s="2">
        <f t="shared" si="3"/>
        <v>0</v>
      </c>
    </row>
    <row r="56" spans="1:18" ht="13">
      <c r="A56" s="3" t="s">
        <v>139</v>
      </c>
      <c r="B56" s="3">
        <v>2811</v>
      </c>
      <c r="C56" s="3" t="s">
        <v>133</v>
      </c>
      <c r="D56" s="5" t="s">
        <v>140</v>
      </c>
      <c r="E56" s="3">
        <v>15</v>
      </c>
      <c r="F56" s="3">
        <v>20</v>
      </c>
      <c r="G56" s="3">
        <v>39</v>
      </c>
      <c r="H56" s="3">
        <v>0</v>
      </c>
      <c r="I56" s="3">
        <v>0</v>
      </c>
      <c r="J56" s="3">
        <v>1.7</v>
      </c>
      <c r="K56" s="3">
        <v>6943</v>
      </c>
      <c r="L56" s="45">
        <f t="shared" si="4"/>
        <v>1</v>
      </c>
      <c r="M56" s="2">
        <f t="shared" si="6"/>
        <v>56800</v>
      </c>
      <c r="N56" s="1">
        <f t="shared" si="5"/>
        <v>0</v>
      </c>
      <c r="O56" s="45">
        <v>0</v>
      </c>
      <c r="P56" s="45">
        <f t="shared" si="7"/>
        <v>0</v>
      </c>
      <c r="Q56" s="45">
        <f t="shared" si="8"/>
        <v>0</v>
      </c>
      <c r="R56" s="2">
        <f t="shared" si="3"/>
        <v>0</v>
      </c>
    </row>
    <row r="57" spans="1:18" ht="13">
      <c r="A57" s="3" t="s">
        <v>141</v>
      </c>
      <c r="B57" s="3">
        <v>2800</v>
      </c>
      <c r="C57" s="3" t="s">
        <v>133</v>
      </c>
      <c r="D57" s="5" t="s">
        <v>142</v>
      </c>
      <c r="E57" s="3">
        <v>15</v>
      </c>
      <c r="F57" s="3">
        <v>24</v>
      </c>
      <c r="G57" s="3">
        <v>47</v>
      </c>
      <c r="H57" s="3">
        <v>0</v>
      </c>
      <c r="I57" s="3">
        <v>0</v>
      </c>
      <c r="J57" s="3">
        <v>1.6</v>
      </c>
      <c r="K57" s="3">
        <v>6815</v>
      </c>
      <c r="L57" s="45">
        <f t="shared" si="4"/>
        <v>1</v>
      </c>
      <c r="M57" s="2">
        <f t="shared" si="6"/>
        <v>56800</v>
      </c>
      <c r="N57" s="1">
        <f t="shared" si="5"/>
        <v>0</v>
      </c>
      <c r="O57" s="45">
        <v>0</v>
      </c>
      <c r="P57" s="45">
        <f t="shared" si="7"/>
        <v>0</v>
      </c>
      <c r="Q57" s="45">
        <f t="shared" si="8"/>
        <v>0</v>
      </c>
      <c r="R57" s="2">
        <f t="shared" si="3"/>
        <v>0</v>
      </c>
    </row>
    <row r="58" spans="1:18" ht="13">
      <c r="A58" s="3" t="s">
        <v>143</v>
      </c>
      <c r="B58" s="3">
        <v>2810</v>
      </c>
      <c r="C58" s="3" t="s">
        <v>133</v>
      </c>
      <c r="D58" s="5" t="s">
        <v>144</v>
      </c>
      <c r="E58" s="3">
        <v>37.5</v>
      </c>
      <c r="F58" s="3">
        <v>42</v>
      </c>
      <c r="G58" s="3">
        <v>80</v>
      </c>
      <c r="H58" s="3">
        <v>0</v>
      </c>
      <c r="I58" s="3">
        <v>0</v>
      </c>
      <c r="J58" s="3">
        <v>1.6</v>
      </c>
      <c r="K58" s="3">
        <v>6815</v>
      </c>
      <c r="L58" s="45">
        <f t="shared" si="4"/>
        <v>2</v>
      </c>
      <c r="M58" s="2">
        <f t="shared" si="6"/>
        <v>56800</v>
      </c>
      <c r="N58" s="1">
        <f t="shared" si="5"/>
        <v>0</v>
      </c>
      <c r="O58" s="45">
        <v>0</v>
      </c>
      <c r="P58" s="45">
        <f t="shared" si="7"/>
        <v>0</v>
      </c>
      <c r="Q58" s="45">
        <f t="shared" si="8"/>
        <v>0</v>
      </c>
      <c r="R58" s="2">
        <f t="shared" si="3"/>
        <v>0</v>
      </c>
    </row>
    <row r="59" spans="1:18" ht="13">
      <c r="A59" s="3" t="s">
        <v>145</v>
      </c>
      <c r="B59" s="3">
        <v>427</v>
      </c>
      <c r="C59" s="3" t="s">
        <v>146</v>
      </c>
      <c r="D59" s="5" t="s">
        <v>147</v>
      </c>
      <c r="E59" s="3">
        <v>15</v>
      </c>
      <c r="F59" s="3">
        <v>34</v>
      </c>
      <c r="G59" s="3">
        <v>60</v>
      </c>
      <c r="H59" s="3">
        <v>21</v>
      </c>
      <c r="I59" s="3">
        <v>0</v>
      </c>
      <c r="J59" s="3">
        <v>3</v>
      </c>
      <c r="K59" s="3">
        <v>8126</v>
      </c>
      <c r="L59" s="45">
        <f t="shared" si="4"/>
        <v>1</v>
      </c>
      <c r="M59" s="2">
        <f t="shared" si="6"/>
        <v>56800</v>
      </c>
      <c r="N59" s="1">
        <f t="shared" si="5"/>
        <v>0</v>
      </c>
      <c r="O59" s="45">
        <v>0</v>
      </c>
      <c r="P59" s="45">
        <f t="shared" si="7"/>
        <v>0</v>
      </c>
      <c r="Q59" s="45">
        <f t="shared" si="8"/>
        <v>0</v>
      </c>
      <c r="R59" s="2">
        <f t="shared" si="3"/>
        <v>0</v>
      </c>
    </row>
    <row r="60" spans="1:18" ht="13">
      <c r="A60" s="3" t="s">
        <v>148</v>
      </c>
      <c r="B60" s="3">
        <v>928</v>
      </c>
      <c r="C60" s="3" t="s">
        <v>77</v>
      </c>
      <c r="D60" s="5" t="s">
        <v>149</v>
      </c>
      <c r="E60" s="3">
        <v>45</v>
      </c>
      <c r="F60" s="3">
        <v>20</v>
      </c>
      <c r="G60" s="3">
        <v>46</v>
      </c>
      <c r="H60" s="3">
        <v>0</v>
      </c>
      <c r="I60" s="3">
        <v>0</v>
      </c>
      <c r="J60" s="3">
        <v>1.3</v>
      </c>
      <c r="K60" s="3">
        <v>6533</v>
      </c>
      <c r="L60" s="45">
        <f t="shared" si="4"/>
        <v>1</v>
      </c>
      <c r="M60" s="2">
        <f t="shared" si="6"/>
        <v>56800</v>
      </c>
      <c r="N60" s="1">
        <f t="shared" si="5"/>
        <v>0</v>
      </c>
      <c r="O60" s="45">
        <v>0</v>
      </c>
      <c r="P60" s="45">
        <f t="shared" si="7"/>
        <v>0</v>
      </c>
      <c r="Q60" s="45">
        <f t="shared" si="8"/>
        <v>0</v>
      </c>
      <c r="R60" s="2">
        <f t="shared" si="3"/>
        <v>0</v>
      </c>
    </row>
    <row r="61" spans="1:18" ht="13">
      <c r="A61" s="3" t="s">
        <v>150</v>
      </c>
      <c r="B61" s="3">
        <v>930</v>
      </c>
      <c r="C61" s="3" t="s">
        <v>77</v>
      </c>
      <c r="D61" s="5" t="s">
        <v>151</v>
      </c>
      <c r="E61" s="3">
        <v>20</v>
      </c>
      <c r="F61" s="3">
        <v>4</v>
      </c>
      <c r="G61" s="3">
        <v>45</v>
      </c>
      <c r="H61" s="3">
        <v>0</v>
      </c>
      <c r="I61" s="3">
        <v>0</v>
      </c>
      <c r="J61" s="3">
        <v>1.3</v>
      </c>
      <c r="K61" s="3">
        <v>6533</v>
      </c>
      <c r="L61" s="45">
        <f t="shared" si="4"/>
        <v>0</v>
      </c>
      <c r="M61" s="2">
        <f t="shared" si="6"/>
        <v>56800</v>
      </c>
      <c r="N61" s="1">
        <f t="shared" si="5"/>
        <v>0</v>
      </c>
      <c r="O61" s="45">
        <v>0</v>
      </c>
      <c r="P61" s="45">
        <f t="shared" si="7"/>
        <v>0</v>
      </c>
      <c r="Q61" s="45">
        <f t="shared" si="8"/>
        <v>0</v>
      </c>
      <c r="R61" s="2">
        <f t="shared" si="3"/>
        <v>0</v>
      </c>
    </row>
    <row r="62" spans="1:18" ht="13">
      <c r="A62" s="3" t="s">
        <v>152</v>
      </c>
      <c r="B62" s="48">
        <v>950</v>
      </c>
      <c r="C62" s="48" t="s">
        <v>77</v>
      </c>
      <c r="D62" s="49" t="s">
        <v>153</v>
      </c>
      <c r="E62" s="3">
        <f>AVERAGE(45,120)</f>
        <v>82.5</v>
      </c>
      <c r="F62" s="3">
        <v>25</v>
      </c>
      <c r="G62" s="3">
        <v>105</v>
      </c>
      <c r="H62" s="3">
        <v>49</v>
      </c>
      <c r="I62" s="3">
        <v>0</v>
      </c>
      <c r="J62" s="3">
        <v>1.4</v>
      </c>
      <c r="K62" s="3">
        <v>5911</v>
      </c>
      <c r="L62" s="45">
        <f t="shared" si="4"/>
        <v>1</v>
      </c>
      <c r="M62" s="2">
        <f t="shared" si="6"/>
        <v>6990</v>
      </c>
      <c r="N62" s="1">
        <f t="shared" si="5"/>
        <v>281.61</v>
      </c>
      <c r="O62" s="45">
        <v>1</v>
      </c>
      <c r="P62" s="45">
        <f t="shared" si="7"/>
        <v>1</v>
      </c>
      <c r="Q62" s="45">
        <f t="shared" si="8"/>
        <v>0</v>
      </c>
      <c r="R62" s="2">
        <f t="shared" si="3"/>
        <v>6990</v>
      </c>
    </row>
    <row r="63" spans="1:18" ht="13">
      <c r="A63" s="3" t="s">
        <v>154</v>
      </c>
      <c r="B63" s="3">
        <v>962</v>
      </c>
      <c r="C63" s="3" t="s">
        <v>77</v>
      </c>
      <c r="D63" s="5" t="s">
        <v>155</v>
      </c>
      <c r="E63" s="3">
        <v>15</v>
      </c>
      <c r="F63" s="3">
        <v>0</v>
      </c>
      <c r="G63" s="3">
        <v>168</v>
      </c>
      <c r="H63" s="3">
        <v>84</v>
      </c>
      <c r="I63" s="3">
        <v>0</v>
      </c>
      <c r="J63" s="3">
        <v>1.5</v>
      </c>
      <c r="K63" s="3">
        <v>5615</v>
      </c>
      <c r="L63" s="45">
        <f t="shared" si="4"/>
        <v>0</v>
      </c>
      <c r="M63" s="2">
        <f t="shared" si="6"/>
        <v>56800</v>
      </c>
      <c r="N63" s="1">
        <f t="shared" si="5"/>
        <v>0</v>
      </c>
      <c r="O63" s="45">
        <v>0</v>
      </c>
      <c r="P63" s="45">
        <f t="shared" si="7"/>
        <v>0</v>
      </c>
      <c r="Q63" s="45">
        <f t="shared" si="8"/>
        <v>0</v>
      </c>
      <c r="R63" s="2">
        <f t="shared" si="3"/>
        <v>0</v>
      </c>
    </row>
    <row r="64" spans="1:18" ht="13">
      <c r="A64" s="3" t="s">
        <v>156</v>
      </c>
      <c r="B64" s="48">
        <v>961</v>
      </c>
      <c r="C64" s="48" t="s">
        <v>77</v>
      </c>
      <c r="D64" s="49" t="s">
        <v>157</v>
      </c>
      <c r="E64" s="3">
        <v>120</v>
      </c>
      <c r="F64" s="3">
        <v>50</v>
      </c>
      <c r="G64" s="3">
        <v>37</v>
      </c>
      <c r="H64" s="3">
        <v>2</v>
      </c>
      <c r="I64" s="3">
        <v>0</v>
      </c>
      <c r="J64" s="3">
        <v>1.5</v>
      </c>
      <c r="K64" s="3">
        <v>5962</v>
      </c>
      <c r="L64" s="45">
        <f t="shared" si="4"/>
        <v>2</v>
      </c>
      <c r="M64" s="2">
        <f t="shared" si="6"/>
        <v>6990</v>
      </c>
      <c r="N64" s="1">
        <f t="shared" si="5"/>
        <v>407.24</v>
      </c>
      <c r="O64" s="45">
        <v>2</v>
      </c>
      <c r="P64" s="45">
        <f t="shared" si="7"/>
        <v>2</v>
      </c>
      <c r="Q64" s="45">
        <f t="shared" si="8"/>
        <v>0</v>
      </c>
      <c r="R64" s="2">
        <f t="shared" si="3"/>
        <v>13980</v>
      </c>
    </row>
    <row r="65" spans="1:18" ht="13">
      <c r="A65" s="3" t="s">
        <v>158</v>
      </c>
      <c r="B65" s="3">
        <v>997</v>
      </c>
      <c r="C65" s="3" t="s">
        <v>77</v>
      </c>
      <c r="D65" s="5" t="s">
        <v>159</v>
      </c>
      <c r="E65" s="3">
        <v>37.5</v>
      </c>
      <c r="F65" s="3">
        <v>22</v>
      </c>
      <c r="G65" s="3">
        <v>51</v>
      </c>
      <c r="H65" s="3">
        <v>0</v>
      </c>
      <c r="I65" s="3">
        <v>0</v>
      </c>
      <c r="J65" s="3">
        <v>1.7</v>
      </c>
      <c r="K65" s="3">
        <v>5296</v>
      </c>
      <c r="L65" s="45">
        <f t="shared" si="4"/>
        <v>1</v>
      </c>
      <c r="M65" s="2">
        <f t="shared" si="6"/>
        <v>56800</v>
      </c>
      <c r="N65" s="1">
        <f t="shared" si="5"/>
        <v>0</v>
      </c>
      <c r="O65" s="45">
        <v>0</v>
      </c>
      <c r="P65" s="45">
        <f t="shared" si="7"/>
        <v>0</v>
      </c>
      <c r="Q65" s="45">
        <f t="shared" si="8"/>
        <v>0</v>
      </c>
      <c r="R65" s="2">
        <f t="shared" ref="R65:R128" si="9">O65*M65</f>
        <v>0</v>
      </c>
    </row>
    <row r="66" spans="1:18" ht="13">
      <c r="A66" s="3" t="s">
        <v>160</v>
      </c>
      <c r="B66" s="48">
        <v>988</v>
      </c>
      <c r="C66" s="48" t="s">
        <v>77</v>
      </c>
      <c r="D66" s="49" t="s">
        <v>161</v>
      </c>
      <c r="E66" s="3">
        <f>AVERAGE(90,40)</f>
        <v>65</v>
      </c>
      <c r="F66" s="3">
        <v>30</v>
      </c>
      <c r="G66" s="3">
        <v>34</v>
      </c>
      <c r="H66" s="3">
        <v>19</v>
      </c>
      <c r="I66" s="3">
        <v>0</v>
      </c>
      <c r="J66" s="3">
        <v>1.7</v>
      </c>
      <c r="K66" s="3">
        <v>6401</v>
      </c>
      <c r="L66" s="45">
        <f t="shared" ref="L66:L129" si="10">IF(F66&gt;=20,IF(F66&gt;40,2,1),0)</f>
        <v>1</v>
      </c>
      <c r="M66" s="2">
        <f t="shared" ref="M66:M129" si="11">IF(E66&gt;45,$D$146,$D$147)</f>
        <v>6990</v>
      </c>
      <c r="N66" s="1">
        <f t="shared" ref="N66:N129" si="12">SUM(E66+G66+H66+I66-(10*J66)+(K66/100))*O66</f>
        <v>165.01</v>
      </c>
      <c r="O66" s="45">
        <v>1</v>
      </c>
      <c r="P66" s="45">
        <f t="shared" ref="P66:P129" si="13">IF(M66=$D$146,O66,0)</f>
        <v>1</v>
      </c>
      <c r="Q66" s="45">
        <f t="shared" ref="Q66:Q129" si="14">IF(M66=$D$147,O66,0)</f>
        <v>0</v>
      </c>
      <c r="R66" s="2">
        <f t="shared" si="9"/>
        <v>6990</v>
      </c>
    </row>
    <row r="67" spans="1:18" ht="13">
      <c r="A67" s="3" t="s">
        <v>162</v>
      </c>
      <c r="B67" s="3">
        <v>993</v>
      </c>
      <c r="C67" s="3" t="s">
        <v>77</v>
      </c>
      <c r="D67" s="5" t="s">
        <v>163</v>
      </c>
      <c r="E67" s="3">
        <v>45</v>
      </c>
      <c r="F67" s="3">
        <v>42</v>
      </c>
      <c r="G67" s="3">
        <v>40</v>
      </c>
      <c r="H67" s="3">
        <v>0</v>
      </c>
      <c r="I67" s="3">
        <v>0</v>
      </c>
      <c r="J67" s="3">
        <v>1.7</v>
      </c>
      <c r="K67" s="3">
        <v>6401</v>
      </c>
      <c r="L67" s="45">
        <f t="shared" si="10"/>
        <v>2</v>
      </c>
      <c r="M67" s="2">
        <f t="shared" si="11"/>
        <v>56800</v>
      </c>
      <c r="N67" s="1">
        <f t="shared" si="12"/>
        <v>0</v>
      </c>
      <c r="O67" s="45">
        <v>0</v>
      </c>
      <c r="P67" s="45">
        <f t="shared" si="13"/>
        <v>0</v>
      </c>
      <c r="Q67" s="45">
        <f t="shared" si="14"/>
        <v>0</v>
      </c>
      <c r="R67" s="2">
        <f t="shared" si="9"/>
        <v>0</v>
      </c>
    </row>
    <row r="68" spans="1:18" ht="13">
      <c r="A68" s="3" t="s">
        <v>164</v>
      </c>
      <c r="B68" s="48">
        <v>994</v>
      </c>
      <c r="C68" s="48" t="s">
        <v>77</v>
      </c>
      <c r="D68" s="49" t="s">
        <v>165</v>
      </c>
      <c r="E68" s="3">
        <v>60</v>
      </c>
      <c r="F68" s="3">
        <v>25</v>
      </c>
      <c r="G68" s="3">
        <v>21</v>
      </c>
      <c r="H68" s="3">
        <v>4</v>
      </c>
      <c r="I68" s="3">
        <v>2</v>
      </c>
      <c r="J68" s="3">
        <v>1.7</v>
      </c>
      <c r="K68" s="3">
        <v>6401</v>
      </c>
      <c r="L68" s="45">
        <f t="shared" si="10"/>
        <v>1</v>
      </c>
      <c r="M68" s="2">
        <f t="shared" si="11"/>
        <v>6990</v>
      </c>
      <c r="N68" s="1">
        <f t="shared" si="12"/>
        <v>134.01</v>
      </c>
      <c r="O68" s="45">
        <v>1</v>
      </c>
      <c r="P68" s="45">
        <f t="shared" si="13"/>
        <v>1</v>
      </c>
      <c r="Q68" s="45">
        <f t="shared" si="14"/>
        <v>0</v>
      </c>
      <c r="R68" s="2">
        <f t="shared" si="9"/>
        <v>6990</v>
      </c>
    </row>
    <row r="69" spans="1:18" ht="13">
      <c r="A69" s="3" t="s">
        <v>166</v>
      </c>
      <c r="B69" s="3">
        <v>995</v>
      </c>
      <c r="C69" s="3" t="s">
        <v>77</v>
      </c>
      <c r="D69" s="5" t="s">
        <v>167</v>
      </c>
      <c r="E69" s="3">
        <v>30</v>
      </c>
      <c r="F69" s="3">
        <v>7</v>
      </c>
      <c r="G69" s="3">
        <v>0</v>
      </c>
      <c r="H69" s="3">
        <v>0</v>
      </c>
      <c r="I69" s="3">
        <v>0</v>
      </c>
      <c r="J69" s="3">
        <v>1.7</v>
      </c>
      <c r="K69" s="3">
        <v>5956</v>
      </c>
      <c r="L69" s="45">
        <f t="shared" si="10"/>
        <v>0</v>
      </c>
      <c r="M69" s="2">
        <f t="shared" si="11"/>
        <v>56800</v>
      </c>
      <c r="N69" s="1">
        <f t="shared" si="12"/>
        <v>0</v>
      </c>
      <c r="O69" s="45">
        <v>0</v>
      </c>
      <c r="P69" s="45">
        <f t="shared" si="13"/>
        <v>0</v>
      </c>
      <c r="Q69" s="45">
        <f t="shared" si="14"/>
        <v>0</v>
      </c>
      <c r="R69" s="2">
        <f t="shared" si="9"/>
        <v>0</v>
      </c>
    </row>
    <row r="70" spans="1:18" ht="13">
      <c r="A70" s="3" t="s">
        <v>168</v>
      </c>
      <c r="B70" s="3">
        <v>996</v>
      </c>
      <c r="C70" s="3" t="s">
        <v>77</v>
      </c>
      <c r="D70" s="5" t="s">
        <v>169</v>
      </c>
      <c r="E70" s="3">
        <v>30</v>
      </c>
      <c r="F70" s="3">
        <v>30</v>
      </c>
      <c r="G70" s="3">
        <v>58</v>
      </c>
      <c r="H70" s="3">
        <v>3</v>
      </c>
      <c r="I70" s="3">
        <v>0</v>
      </c>
      <c r="J70" s="3">
        <v>1.7</v>
      </c>
      <c r="K70" s="3">
        <v>6085</v>
      </c>
      <c r="L70" s="45">
        <f t="shared" si="10"/>
        <v>1</v>
      </c>
      <c r="M70" s="2">
        <f t="shared" si="11"/>
        <v>56800</v>
      </c>
      <c r="N70" s="1">
        <f t="shared" si="12"/>
        <v>0</v>
      </c>
      <c r="O70" s="45">
        <v>0</v>
      </c>
      <c r="P70" s="45">
        <f t="shared" si="13"/>
        <v>0</v>
      </c>
      <c r="Q70" s="45">
        <f t="shared" si="14"/>
        <v>0</v>
      </c>
      <c r="R70" s="2">
        <f t="shared" si="9"/>
        <v>0</v>
      </c>
    </row>
    <row r="71" spans="1:18" ht="13">
      <c r="A71" s="3" t="s">
        <v>170</v>
      </c>
      <c r="B71" s="3">
        <v>998</v>
      </c>
      <c r="C71" s="3" t="s">
        <v>77</v>
      </c>
      <c r="D71" s="5" t="s">
        <v>171</v>
      </c>
      <c r="E71" s="3">
        <v>20</v>
      </c>
      <c r="F71" s="3">
        <v>5</v>
      </c>
      <c r="G71" s="3">
        <f>11.5*6+10.5</f>
        <v>79.5</v>
      </c>
      <c r="H71" s="3">
        <v>21</v>
      </c>
      <c r="I71" s="3">
        <v>0</v>
      </c>
      <c r="J71" s="3">
        <v>1.8</v>
      </c>
      <c r="K71" s="3">
        <v>5926</v>
      </c>
      <c r="L71" s="45">
        <f t="shared" si="10"/>
        <v>0</v>
      </c>
      <c r="M71" s="2">
        <f t="shared" si="11"/>
        <v>56800</v>
      </c>
      <c r="N71" s="1">
        <f t="shared" si="12"/>
        <v>0</v>
      </c>
      <c r="O71" s="45">
        <v>0</v>
      </c>
      <c r="P71" s="45">
        <f t="shared" si="13"/>
        <v>0</v>
      </c>
      <c r="Q71" s="45">
        <f t="shared" si="14"/>
        <v>0</v>
      </c>
      <c r="R71" s="2">
        <f t="shared" si="9"/>
        <v>0</v>
      </c>
    </row>
    <row r="72" spans="1:18" ht="13">
      <c r="A72" s="3" t="s">
        <v>172</v>
      </c>
      <c r="B72" s="3">
        <v>1002</v>
      </c>
      <c r="C72" s="3" t="s">
        <v>77</v>
      </c>
      <c r="D72" s="5" t="s">
        <v>173</v>
      </c>
      <c r="E72" s="3">
        <v>45</v>
      </c>
      <c r="F72" s="3">
        <v>12</v>
      </c>
      <c r="G72" s="3">
        <f>(3.5+6)*4</f>
        <v>38</v>
      </c>
      <c r="H72" s="3">
        <v>0</v>
      </c>
      <c r="I72" s="3">
        <v>0</v>
      </c>
      <c r="J72" s="3">
        <v>1.8</v>
      </c>
      <c r="K72" s="3">
        <v>5909</v>
      </c>
      <c r="L72" s="45">
        <f t="shared" si="10"/>
        <v>0</v>
      </c>
      <c r="M72" s="2">
        <f t="shared" si="11"/>
        <v>56800</v>
      </c>
      <c r="N72" s="1">
        <f t="shared" si="12"/>
        <v>0</v>
      </c>
      <c r="O72" s="45">
        <v>0</v>
      </c>
      <c r="P72" s="45">
        <f t="shared" si="13"/>
        <v>0</v>
      </c>
      <c r="Q72" s="45">
        <f t="shared" si="14"/>
        <v>0</v>
      </c>
      <c r="R72" s="2">
        <f t="shared" si="9"/>
        <v>0</v>
      </c>
    </row>
    <row r="73" spans="1:18" ht="13">
      <c r="A73" s="3" t="s">
        <v>174</v>
      </c>
      <c r="B73" s="3">
        <v>1010</v>
      </c>
      <c r="C73" s="3" t="s">
        <v>77</v>
      </c>
      <c r="D73" s="5" t="s">
        <v>175</v>
      </c>
      <c r="E73" s="3">
        <v>20</v>
      </c>
      <c r="F73" s="3">
        <v>10</v>
      </c>
      <c r="G73" s="3">
        <f>9*6+10</f>
        <v>64</v>
      </c>
      <c r="H73" s="3">
        <v>0</v>
      </c>
      <c r="I73" s="3">
        <v>0</v>
      </c>
      <c r="J73" s="3">
        <v>1.8</v>
      </c>
      <c r="K73" s="3">
        <v>5479</v>
      </c>
      <c r="L73" s="45">
        <f t="shared" si="10"/>
        <v>0</v>
      </c>
      <c r="M73" s="2">
        <f t="shared" si="11"/>
        <v>56800</v>
      </c>
      <c r="N73" s="1">
        <f t="shared" si="12"/>
        <v>0</v>
      </c>
      <c r="O73" s="45">
        <v>0</v>
      </c>
      <c r="P73" s="45">
        <f t="shared" si="13"/>
        <v>0</v>
      </c>
      <c r="Q73" s="45">
        <f t="shared" si="14"/>
        <v>0</v>
      </c>
      <c r="R73" s="2">
        <f t="shared" si="9"/>
        <v>0</v>
      </c>
    </row>
    <row r="74" spans="1:18" ht="13">
      <c r="A74" s="3" t="s">
        <v>176</v>
      </c>
      <c r="B74" s="3">
        <v>1014</v>
      </c>
      <c r="C74" s="3" t="s">
        <v>77</v>
      </c>
      <c r="D74" s="5" t="s">
        <v>177</v>
      </c>
      <c r="E74" s="3">
        <v>15</v>
      </c>
      <c r="F74" s="3">
        <v>30</v>
      </c>
      <c r="G74" s="3">
        <v>55</v>
      </c>
      <c r="H74" s="3">
        <v>0</v>
      </c>
      <c r="I74" s="3">
        <v>0</v>
      </c>
      <c r="J74" s="3">
        <v>1.9</v>
      </c>
      <c r="K74" s="3">
        <v>5296</v>
      </c>
      <c r="L74" s="45">
        <f t="shared" si="10"/>
        <v>1</v>
      </c>
      <c r="M74" s="2">
        <f t="shared" si="11"/>
        <v>56800</v>
      </c>
      <c r="N74" s="1">
        <f t="shared" si="12"/>
        <v>0</v>
      </c>
      <c r="O74" s="45">
        <v>0</v>
      </c>
      <c r="P74" s="45">
        <f t="shared" si="13"/>
        <v>0</v>
      </c>
      <c r="Q74" s="45">
        <f t="shared" si="14"/>
        <v>0</v>
      </c>
      <c r="R74" s="2">
        <f t="shared" si="9"/>
        <v>0</v>
      </c>
    </row>
    <row r="75" spans="1:18" ht="13">
      <c r="A75" s="3" t="s">
        <v>178</v>
      </c>
      <c r="B75" s="3">
        <v>1300</v>
      </c>
      <c r="C75" s="3" t="s">
        <v>77</v>
      </c>
      <c r="D75" s="5" t="s">
        <v>179</v>
      </c>
      <c r="E75" s="3">
        <v>15</v>
      </c>
      <c r="F75" s="3">
        <v>60</v>
      </c>
      <c r="G75" s="3">
        <v>112</v>
      </c>
      <c r="H75" s="3">
        <v>53.5</v>
      </c>
      <c r="I75" s="3">
        <v>7</v>
      </c>
      <c r="J75" s="3">
        <v>2.8</v>
      </c>
      <c r="K75" s="3">
        <v>3953</v>
      </c>
      <c r="L75" s="45">
        <f t="shared" si="10"/>
        <v>2</v>
      </c>
      <c r="M75" s="2">
        <f t="shared" si="11"/>
        <v>56800</v>
      </c>
      <c r="N75" s="1">
        <f t="shared" si="12"/>
        <v>0</v>
      </c>
      <c r="O75" s="45">
        <v>0</v>
      </c>
      <c r="P75" s="45">
        <f t="shared" si="13"/>
        <v>0</v>
      </c>
      <c r="Q75" s="45">
        <f t="shared" si="14"/>
        <v>0</v>
      </c>
      <c r="R75" s="2">
        <f t="shared" si="9"/>
        <v>0</v>
      </c>
    </row>
    <row r="76" spans="1:18" ht="13">
      <c r="A76" s="3" t="s">
        <v>180</v>
      </c>
      <c r="B76" s="3">
        <v>1290</v>
      </c>
      <c r="C76" s="3" t="s">
        <v>77</v>
      </c>
      <c r="D76" s="5" t="s">
        <v>181</v>
      </c>
      <c r="E76" s="3">
        <v>40</v>
      </c>
      <c r="F76" s="3">
        <v>10</v>
      </c>
      <c r="G76" s="3">
        <f>11+9+7+6+11+11</f>
        <v>55</v>
      </c>
      <c r="H76" s="3">
        <v>3</v>
      </c>
      <c r="I76" s="3">
        <v>0</v>
      </c>
      <c r="J76" s="3">
        <v>2.8</v>
      </c>
      <c r="K76" s="3">
        <v>3869</v>
      </c>
      <c r="L76" s="45">
        <f t="shared" si="10"/>
        <v>0</v>
      </c>
      <c r="M76" s="2">
        <f t="shared" si="11"/>
        <v>56800</v>
      </c>
      <c r="N76" s="1">
        <f t="shared" si="12"/>
        <v>0</v>
      </c>
      <c r="O76" s="45">
        <v>0</v>
      </c>
      <c r="P76" s="45">
        <f t="shared" si="13"/>
        <v>0</v>
      </c>
      <c r="Q76" s="45">
        <f t="shared" si="14"/>
        <v>0</v>
      </c>
      <c r="R76" s="2">
        <f t="shared" si="9"/>
        <v>0</v>
      </c>
    </row>
    <row r="77" spans="1:18" ht="13">
      <c r="A77" s="25" t="s">
        <v>182</v>
      </c>
      <c r="B77" s="48">
        <v>500</v>
      </c>
      <c r="C77" s="48" t="s">
        <v>183</v>
      </c>
      <c r="D77" s="49" t="s">
        <v>184</v>
      </c>
      <c r="E77" s="3">
        <f>AVERAGE(45,120)</f>
        <v>82.5</v>
      </c>
      <c r="F77" s="3">
        <v>100</v>
      </c>
      <c r="G77" s="3">
        <v>95</v>
      </c>
      <c r="H77" s="3">
        <v>39</v>
      </c>
      <c r="I77" s="3">
        <v>0</v>
      </c>
      <c r="J77" s="3">
        <v>1.7</v>
      </c>
      <c r="K77" s="3">
        <v>3971</v>
      </c>
      <c r="L77" s="45">
        <f t="shared" si="10"/>
        <v>2</v>
      </c>
      <c r="M77" s="2">
        <f t="shared" si="11"/>
        <v>6990</v>
      </c>
      <c r="N77" s="1">
        <f t="shared" si="12"/>
        <v>478.42</v>
      </c>
      <c r="O77" s="45">
        <v>2</v>
      </c>
      <c r="P77" s="45">
        <f t="shared" si="13"/>
        <v>2</v>
      </c>
      <c r="Q77" s="45">
        <f t="shared" si="14"/>
        <v>0</v>
      </c>
      <c r="R77" s="2">
        <f t="shared" si="9"/>
        <v>13980</v>
      </c>
    </row>
    <row r="78" spans="1:18" ht="13">
      <c r="A78" s="3" t="s">
        <v>185</v>
      </c>
      <c r="B78" s="3">
        <v>574</v>
      </c>
      <c r="C78" s="3" t="s">
        <v>183</v>
      </c>
      <c r="D78" s="5" t="s">
        <v>186</v>
      </c>
      <c r="E78" s="3">
        <v>0</v>
      </c>
      <c r="F78" s="3">
        <v>16</v>
      </c>
      <c r="G78" s="3">
        <f>8*5</f>
        <v>40</v>
      </c>
      <c r="H78" s="3">
        <v>0</v>
      </c>
      <c r="I78" s="3">
        <v>0</v>
      </c>
      <c r="J78" s="3">
        <v>1.3</v>
      </c>
      <c r="K78" s="3">
        <v>3970</v>
      </c>
      <c r="L78" s="45">
        <f t="shared" si="10"/>
        <v>0</v>
      </c>
      <c r="M78" s="2">
        <f t="shared" si="11"/>
        <v>56800</v>
      </c>
      <c r="N78" s="1">
        <f t="shared" si="12"/>
        <v>0</v>
      </c>
      <c r="O78" s="45">
        <v>0</v>
      </c>
      <c r="P78" s="45">
        <f t="shared" si="13"/>
        <v>0</v>
      </c>
      <c r="Q78" s="45">
        <f t="shared" si="14"/>
        <v>0</v>
      </c>
      <c r="R78" s="2">
        <f t="shared" si="9"/>
        <v>0</v>
      </c>
    </row>
    <row r="79" spans="1:18" ht="13">
      <c r="A79" s="3" t="s">
        <v>187</v>
      </c>
      <c r="B79" s="3">
        <v>800</v>
      </c>
      <c r="C79" s="3" t="s">
        <v>183</v>
      </c>
      <c r="D79" s="5" t="s">
        <v>188</v>
      </c>
      <c r="E79" s="3">
        <v>15</v>
      </c>
      <c r="F79" s="3">
        <v>20</v>
      </c>
      <c r="G79" s="3">
        <v>43</v>
      </c>
      <c r="H79" s="3">
        <v>0</v>
      </c>
      <c r="I79" s="3">
        <v>0</v>
      </c>
      <c r="J79" s="3">
        <v>0.3</v>
      </c>
      <c r="K79" s="3">
        <v>856</v>
      </c>
      <c r="L79" s="45">
        <f t="shared" si="10"/>
        <v>1</v>
      </c>
      <c r="M79" s="2">
        <f t="shared" si="11"/>
        <v>56800</v>
      </c>
      <c r="N79" s="1">
        <f t="shared" si="12"/>
        <v>0</v>
      </c>
      <c r="O79" s="45">
        <v>0</v>
      </c>
      <c r="P79" s="45">
        <f t="shared" si="13"/>
        <v>0</v>
      </c>
      <c r="Q79" s="45">
        <f t="shared" si="14"/>
        <v>0</v>
      </c>
      <c r="R79" s="2">
        <f t="shared" si="9"/>
        <v>0</v>
      </c>
    </row>
    <row r="80" spans="1:18" ht="13">
      <c r="A80" s="3" t="s">
        <v>189</v>
      </c>
      <c r="B80" s="3">
        <v>630</v>
      </c>
      <c r="C80" s="3" t="s">
        <v>62</v>
      </c>
      <c r="D80" s="5" t="s">
        <v>190</v>
      </c>
      <c r="E80" s="3">
        <v>10</v>
      </c>
      <c r="F80" s="3">
        <v>0</v>
      </c>
      <c r="G80" s="3">
        <f>12*7</f>
        <v>84</v>
      </c>
      <c r="H80" s="3">
        <v>0</v>
      </c>
      <c r="I80" s="3">
        <v>0</v>
      </c>
      <c r="J80" s="3">
        <v>0.3</v>
      </c>
      <c r="K80" s="3">
        <v>858</v>
      </c>
      <c r="L80" s="45">
        <f t="shared" si="10"/>
        <v>0</v>
      </c>
      <c r="M80" s="2">
        <f t="shared" si="11"/>
        <v>56800</v>
      </c>
      <c r="N80" s="1">
        <f t="shared" si="12"/>
        <v>0</v>
      </c>
      <c r="O80" s="45">
        <v>0</v>
      </c>
      <c r="P80" s="45">
        <f t="shared" si="13"/>
        <v>0</v>
      </c>
      <c r="Q80" s="45">
        <f t="shared" si="14"/>
        <v>0</v>
      </c>
      <c r="R80" s="2">
        <f t="shared" si="9"/>
        <v>0</v>
      </c>
    </row>
    <row r="81" spans="1:18" ht="13">
      <c r="A81" s="3" t="s">
        <v>191</v>
      </c>
      <c r="B81" s="48">
        <v>571</v>
      </c>
      <c r="C81" s="48" t="s">
        <v>62</v>
      </c>
      <c r="D81" s="49" t="s">
        <v>192</v>
      </c>
      <c r="E81" s="3">
        <v>75</v>
      </c>
      <c r="F81" s="3">
        <v>40</v>
      </c>
      <c r="G81" s="3">
        <v>84</v>
      </c>
      <c r="H81" s="3">
        <v>0</v>
      </c>
      <c r="I81" s="3">
        <v>0</v>
      </c>
      <c r="J81" s="3">
        <v>0.4</v>
      </c>
      <c r="K81" s="3">
        <v>1639</v>
      </c>
      <c r="L81" s="45">
        <f t="shared" si="10"/>
        <v>1</v>
      </c>
      <c r="M81" s="2">
        <f t="shared" si="11"/>
        <v>6990</v>
      </c>
      <c r="N81" s="1">
        <f t="shared" si="12"/>
        <v>171.39</v>
      </c>
      <c r="O81" s="45">
        <v>1</v>
      </c>
      <c r="P81" s="45">
        <f t="shared" si="13"/>
        <v>1</v>
      </c>
      <c r="Q81" s="45">
        <f t="shared" si="14"/>
        <v>0</v>
      </c>
      <c r="R81" s="2">
        <f t="shared" si="9"/>
        <v>6990</v>
      </c>
    </row>
    <row r="82" spans="1:18" ht="13">
      <c r="A82" s="3" t="s">
        <v>193</v>
      </c>
      <c r="B82" s="48">
        <v>549</v>
      </c>
      <c r="C82" s="48" t="s">
        <v>62</v>
      </c>
      <c r="D82" s="49" t="s">
        <v>194</v>
      </c>
      <c r="E82" s="3">
        <v>180</v>
      </c>
      <c r="F82" s="3">
        <v>900</v>
      </c>
      <c r="G82" s="3">
        <v>42</v>
      </c>
      <c r="H82" s="3">
        <v>35</v>
      </c>
      <c r="I82" s="3">
        <v>0</v>
      </c>
      <c r="J82" s="3">
        <v>0.5</v>
      </c>
      <c r="K82" s="3">
        <v>977</v>
      </c>
      <c r="L82" s="45">
        <f t="shared" si="10"/>
        <v>2</v>
      </c>
      <c r="M82" s="2">
        <f t="shared" si="11"/>
        <v>6990</v>
      </c>
      <c r="N82" s="1">
        <f t="shared" si="12"/>
        <v>523.54</v>
      </c>
      <c r="O82" s="45">
        <v>2</v>
      </c>
      <c r="P82" s="45">
        <f t="shared" si="13"/>
        <v>2</v>
      </c>
      <c r="Q82" s="45">
        <f t="shared" si="14"/>
        <v>0</v>
      </c>
      <c r="R82" s="2">
        <f t="shared" si="9"/>
        <v>13980</v>
      </c>
    </row>
    <row r="83" spans="1:18" ht="13">
      <c r="A83" s="3" t="s">
        <v>195</v>
      </c>
      <c r="B83" s="48">
        <v>530</v>
      </c>
      <c r="C83" s="48" t="s">
        <v>62</v>
      </c>
      <c r="D83" s="49" t="s">
        <v>196</v>
      </c>
      <c r="E83" s="3">
        <v>60</v>
      </c>
      <c r="F83" s="3">
        <v>20</v>
      </c>
      <c r="G83" s="3">
        <v>9</v>
      </c>
      <c r="H83" s="3">
        <v>0</v>
      </c>
      <c r="I83" s="3">
        <v>3</v>
      </c>
      <c r="J83" s="3">
        <v>0.5</v>
      </c>
      <c r="K83" s="3">
        <v>982</v>
      </c>
      <c r="L83" s="45">
        <f t="shared" si="10"/>
        <v>1</v>
      </c>
      <c r="M83" s="2">
        <f t="shared" si="11"/>
        <v>6990</v>
      </c>
      <c r="N83" s="1">
        <f t="shared" si="12"/>
        <v>76.819999999999993</v>
      </c>
      <c r="O83" s="45">
        <v>1</v>
      </c>
      <c r="P83" s="45">
        <f t="shared" si="13"/>
        <v>1</v>
      </c>
      <c r="Q83" s="45">
        <f t="shared" si="14"/>
        <v>0</v>
      </c>
      <c r="R83" s="2">
        <f t="shared" si="9"/>
        <v>6990</v>
      </c>
    </row>
    <row r="84" spans="1:18" ht="13">
      <c r="A84" s="3" t="s">
        <v>197</v>
      </c>
      <c r="B84" s="48">
        <v>418</v>
      </c>
      <c r="C84" s="48" t="s">
        <v>62</v>
      </c>
      <c r="D84" s="49" t="s">
        <v>198</v>
      </c>
      <c r="E84" s="3">
        <f>AVERAGE(45,120)</f>
        <v>82.5</v>
      </c>
      <c r="F84" s="3">
        <v>20</v>
      </c>
      <c r="G84" s="3">
        <v>117</v>
      </c>
      <c r="H84" s="3">
        <v>49</v>
      </c>
      <c r="I84" s="3">
        <v>0</v>
      </c>
      <c r="J84" s="3">
        <v>0.8</v>
      </c>
      <c r="K84" s="3">
        <v>2383</v>
      </c>
      <c r="L84" s="45">
        <f t="shared" si="10"/>
        <v>1</v>
      </c>
      <c r="M84" s="2">
        <f t="shared" si="11"/>
        <v>6990</v>
      </c>
      <c r="N84" s="1">
        <f t="shared" si="12"/>
        <v>264.33</v>
      </c>
      <c r="O84" s="45">
        <v>1</v>
      </c>
      <c r="P84" s="45">
        <f t="shared" si="13"/>
        <v>1</v>
      </c>
      <c r="Q84" s="45">
        <f t="shared" si="14"/>
        <v>0</v>
      </c>
      <c r="R84" s="2">
        <f t="shared" si="9"/>
        <v>6990</v>
      </c>
    </row>
    <row r="85" spans="1:18" ht="13">
      <c r="A85" s="3" t="s">
        <v>199</v>
      </c>
      <c r="B85" s="3">
        <v>273</v>
      </c>
      <c r="C85" s="3" t="s">
        <v>62</v>
      </c>
      <c r="D85" s="5" t="s">
        <v>200</v>
      </c>
      <c r="E85" s="3">
        <v>20</v>
      </c>
      <c r="F85" s="3">
        <v>10</v>
      </c>
      <c r="G85" s="3">
        <f>9*5</f>
        <v>45</v>
      </c>
      <c r="H85" s="3">
        <v>0</v>
      </c>
      <c r="I85" s="3">
        <v>2</v>
      </c>
      <c r="J85" s="3">
        <v>1.3</v>
      </c>
      <c r="K85" s="3">
        <v>4725</v>
      </c>
      <c r="L85" s="45">
        <f t="shared" si="10"/>
        <v>0</v>
      </c>
      <c r="M85" s="2">
        <f t="shared" si="11"/>
        <v>56800</v>
      </c>
      <c r="N85" s="1">
        <f t="shared" si="12"/>
        <v>0</v>
      </c>
      <c r="O85" s="45">
        <v>0</v>
      </c>
      <c r="P85" s="45">
        <f t="shared" si="13"/>
        <v>0</v>
      </c>
      <c r="Q85" s="45">
        <f t="shared" si="14"/>
        <v>0</v>
      </c>
      <c r="R85" s="2">
        <f t="shared" si="9"/>
        <v>0</v>
      </c>
    </row>
    <row r="86" spans="1:18" ht="13">
      <c r="A86" s="3" t="s">
        <v>201</v>
      </c>
      <c r="B86" s="3">
        <v>261</v>
      </c>
      <c r="C86" s="3" t="s">
        <v>62</v>
      </c>
      <c r="D86" s="5" t="s">
        <v>202</v>
      </c>
      <c r="E86" s="3">
        <v>37.5</v>
      </c>
      <c r="F86" s="3">
        <v>22</v>
      </c>
      <c r="G86" s="3">
        <v>82</v>
      </c>
      <c r="H86" s="3">
        <v>21.25</v>
      </c>
      <c r="I86" s="3">
        <v>0</v>
      </c>
      <c r="J86" s="3">
        <v>1.3</v>
      </c>
      <c r="K86" s="3">
        <v>4828</v>
      </c>
      <c r="L86" s="45">
        <f t="shared" si="10"/>
        <v>1</v>
      </c>
      <c r="M86" s="2">
        <f t="shared" si="11"/>
        <v>56800</v>
      </c>
      <c r="N86" s="1">
        <f t="shared" si="12"/>
        <v>0</v>
      </c>
      <c r="O86" s="45">
        <v>0</v>
      </c>
      <c r="P86" s="45">
        <f t="shared" si="13"/>
        <v>0</v>
      </c>
      <c r="Q86" s="45">
        <f t="shared" si="14"/>
        <v>0</v>
      </c>
      <c r="R86" s="2">
        <f t="shared" si="9"/>
        <v>0</v>
      </c>
    </row>
    <row r="87" spans="1:18" ht="13">
      <c r="A87" s="3" t="s">
        <v>203</v>
      </c>
      <c r="B87" s="3">
        <v>254</v>
      </c>
      <c r="C87" s="3" t="s">
        <v>62</v>
      </c>
      <c r="D87" s="5" t="s">
        <v>204</v>
      </c>
      <c r="E87" s="3">
        <v>0</v>
      </c>
      <c r="F87" s="3">
        <v>5</v>
      </c>
      <c r="G87" s="3">
        <v>40</v>
      </c>
      <c r="H87" s="3">
        <v>0</v>
      </c>
      <c r="I87" s="3">
        <v>0</v>
      </c>
      <c r="J87" s="3">
        <v>1.2</v>
      </c>
      <c r="K87" s="3">
        <v>5002</v>
      </c>
      <c r="L87" s="45">
        <f t="shared" si="10"/>
        <v>0</v>
      </c>
      <c r="M87" s="2">
        <f t="shared" si="11"/>
        <v>56800</v>
      </c>
      <c r="N87" s="1">
        <f t="shared" si="12"/>
        <v>0</v>
      </c>
      <c r="O87" s="45">
        <v>0</v>
      </c>
      <c r="P87" s="45">
        <f t="shared" si="13"/>
        <v>0</v>
      </c>
      <c r="Q87" s="45">
        <f t="shared" si="14"/>
        <v>0</v>
      </c>
      <c r="R87" s="2">
        <f t="shared" si="9"/>
        <v>0</v>
      </c>
    </row>
    <row r="88" spans="1:18" ht="13">
      <c r="A88" s="3" t="s">
        <v>205</v>
      </c>
      <c r="B88" s="3">
        <v>246</v>
      </c>
      <c r="C88" s="3" t="s">
        <v>62</v>
      </c>
      <c r="D88" s="5" t="s">
        <v>206</v>
      </c>
      <c r="E88" s="3">
        <v>30</v>
      </c>
      <c r="F88" s="3">
        <v>21</v>
      </c>
      <c r="G88" s="3">
        <v>45</v>
      </c>
      <c r="H88" s="3">
        <v>0</v>
      </c>
      <c r="I88" s="3">
        <v>0</v>
      </c>
      <c r="J88" s="3">
        <v>1.2</v>
      </c>
      <c r="K88" s="3">
        <v>5002</v>
      </c>
      <c r="L88" s="45">
        <f t="shared" si="10"/>
        <v>1</v>
      </c>
      <c r="M88" s="2">
        <f t="shared" si="11"/>
        <v>56800</v>
      </c>
      <c r="N88" s="1">
        <f t="shared" si="12"/>
        <v>0</v>
      </c>
      <c r="O88" s="45">
        <v>0</v>
      </c>
      <c r="P88" s="45">
        <f t="shared" si="13"/>
        <v>0</v>
      </c>
      <c r="Q88" s="45">
        <f t="shared" si="14"/>
        <v>0</v>
      </c>
      <c r="R88" s="2">
        <f t="shared" si="9"/>
        <v>0</v>
      </c>
    </row>
    <row r="89" spans="1:18" ht="13">
      <c r="A89" s="3" t="s">
        <v>207</v>
      </c>
      <c r="B89" s="3">
        <v>238</v>
      </c>
      <c r="C89" s="3" t="s">
        <v>62</v>
      </c>
      <c r="D89" s="5" t="s">
        <v>208</v>
      </c>
      <c r="E89" s="3">
        <v>25</v>
      </c>
      <c r="F89" s="3">
        <v>20</v>
      </c>
      <c r="G89" s="3">
        <f>8.5*5</f>
        <v>42.5</v>
      </c>
      <c r="H89" s="3">
        <v>0</v>
      </c>
      <c r="I89" s="3">
        <v>0</v>
      </c>
      <c r="J89" s="3">
        <v>1.2</v>
      </c>
      <c r="K89" s="3">
        <v>5002</v>
      </c>
      <c r="L89" s="45">
        <f t="shared" si="10"/>
        <v>1</v>
      </c>
      <c r="M89" s="2">
        <f t="shared" si="11"/>
        <v>56800</v>
      </c>
      <c r="N89" s="1">
        <f t="shared" si="12"/>
        <v>0</v>
      </c>
      <c r="O89" s="45">
        <v>0</v>
      </c>
      <c r="P89" s="45">
        <f t="shared" si="13"/>
        <v>0</v>
      </c>
      <c r="Q89" s="45">
        <f t="shared" si="14"/>
        <v>0</v>
      </c>
      <c r="R89" s="2">
        <f t="shared" si="9"/>
        <v>0</v>
      </c>
    </row>
    <row r="90" spans="1:18" ht="13">
      <c r="A90" s="3" t="s">
        <v>209</v>
      </c>
      <c r="B90" s="3">
        <v>234</v>
      </c>
      <c r="C90" s="3" t="s">
        <v>62</v>
      </c>
      <c r="D90" s="5" t="s">
        <v>210</v>
      </c>
      <c r="E90" s="3">
        <v>30</v>
      </c>
      <c r="F90" s="3">
        <v>8</v>
      </c>
      <c r="G90" s="3">
        <f>10*5+7+4</f>
        <v>61</v>
      </c>
      <c r="H90" s="3">
        <v>0</v>
      </c>
      <c r="I90" s="3">
        <v>0</v>
      </c>
      <c r="J90" s="3">
        <v>1.2</v>
      </c>
      <c r="K90" s="3">
        <v>5002</v>
      </c>
      <c r="L90" s="45">
        <f t="shared" si="10"/>
        <v>0</v>
      </c>
      <c r="M90" s="2">
        <f t="shared" si="11"/>
        <v>56800</v>
      </c>
      <c r="N90" s="1">
        <f t="shared" si="12"/>
        <v>0</v>
      </c>
      <c r="O90" s="45">
        <v>0</v>
      </c>
      <c r="P90" s="45">
        <f t="shared" si="13"/>
        <v>0</v>
      </c>
      <c r="Q90" s="45">
        <f t="shared" si="14"/>
        <v>0</v>
      </c>
      <c r="R90" s="2">
        <f t="shared" si="9"/>
        <v>0</v>
      </c>
    </row>
    <row r="91" spans="1:18" ht="13">
      <c r="A91" s="3" t="s">
        <v>211</v>
      </c>
      <c r="B91" s="3">
        <v>844</v>
      </c>
      <c r="C91" s="3" t="s">
        <v>85</v>
      </c>
      <c r="D91" s="5" t="s">
        <v>212</v>
      </c>
      <c r="E91" s="3">
        <v>10</v>
      </c>
      <c r="F91" s="3">
        <v>5</v>
      </c>
      <c r="G91" s="3">
        <f>13.5*5+8</f>
        <v>75.5</v>
      </c>
      <c r="H91" s="3">
        <v>7.5</v>
      </c>
      <c r="I91" s="3">
        <v>0</v>
      </c>
      <c r="J91" s="3">
        <v>1.5</v>
      </c>
      <c r="K91" s="3">
        <v>6737</v>
      </c>
      <c r="L91" s="45">
        <f t="shared" si="10"/>
        <v>0</v>
      </c>
      <c r="M91" s="2">
        <f t="shared" si="11"/>
        <v>56800</v>
      </c>
      <c r="N91" s="1">
        <f t="shared" si="12"/>
        <v>0</v>
      </c>
      <c r="O91" s="45">
        <v>0</v>
      </c>
      <c r="P91" s="45">
        <f t="shared" si="13"/>
        <v>0</v>
      </c>
      <c r="Q91" s="45">
        <f t="shared" si="14"/>
        <v>0</v>
      </c>
      <c r="R91" s="2">
        <f t="shared" si="9"/>
        <v>0</v>
      </c>
    </row>
    <row r="92" spans="1:18" ht="13">
      <c r="A92" s="3" t="s">
        <v>213</v>
      </c>
      <c r="B92" s="48">
        <v>846</v>
      </c>
      <c r="C92" s="48" t="s">
        <v>85</v>
      </c>
      <c r="D92" s="49" t="s">
        <v>214</v>
      </c>
      <c r="E92" s="3">
        <v>52.5</v>
      </c>
      <c r="F92" s="3">
        <v>20</v>
      </c>
      <c r="G92" s="3">
        <v>44</v>
      </c>
      <c r="H92" s="3">
        <v>0</v>
      </c>
      <c r="I92" s="3">
        <v>0</v>
      </c>
      <c r="J92" s="3">
        <v>1.5</v>
      </c>
      <c r="K92" s="3">
        <v>6737</v>
      </c>
      <c r="L92" s="45">
        <f t="shared" si="10"/>
        <v>1</v>
      </c>
      <c r="M92" s="2">
        <f t="shared" si="11"/>
        <v>6990</v>
      </c>
      <c r="N92" s="1">
        <f t="shared" si="12"/>
        <v>148.87</v>
      </c>
      <c r="O92" s="45">
        <v>1</v>
      </c>
      <c r="P92" s="45">
        <f t="shared" si="13"/>
        <v>1</v>
      </c>
      <c r="Q92" s="45">
        <f t="shared" si="14"/>
        <v>0</v>
      </c>
      <c r="R92" s="2">
        <f t="shared" si="9"/>
        <v>6990</v>
      </c>
    </row>
    <row r="93" spans="1:18" ht="13">
      <c r="A93" s="3" t="s">
        <v>215</v>
      </c>
      <c r="B93" s="3">
        <v>868</v>
      </c>
      <c r="C93" s="3" t="s">
        <v>85</v>
      </c>
      <c r="D93" s="5" t="s">
        <v>216</v>
      </c>
      <c r="E93" s="3">
        <v>30</v>
      </c>
      <c r="F93" s="3">
        <v>21</v>
      </c>
      <c r="G93" s="3">
        <v>39</v>
      </c>
      <c r="H93" s="3">
        <v>0</v>
      </c>
      <c r="I93" s="3">
        <v>0</v>
      </c>
      <c r="J93" s="3">
        <v>1.5</v>
      </c>
      <c r="K93" s="3">
        <v>6815</v>
      </c>
      <c r="L93" s="45">
        <f t="shared" si="10"/>
        <v>1</v>
      </c>
      <c r="M93" s="2">
        <f t="shared" si="11"/>
        <v>56800</v>
      </c>
      <c r="N93" s="1">
        <f t="shared" si="12"/>
        <v>0</v>
      </c>
      <c r="O93" s="45">
        <v>0</v>
      </c>
      <c r="P93" s="45">
        <f t="shared" si="13"/>
        <v>0</v>
      </c>
      <c r="Q93" s="45">
        <f t="shared" si="14"/>
        <v>0</v>
      </c>
      <c r="R93" s="2">
        <f t="shared" si="9"/>
        <v>0</v>
      </c>
    </row>
    <row r="94" spans="1:18" ht="13">
      <c r="A94" s="3" t="s">
        <v>217</v>
      </c>
      <c r="B94" s="3">
        <v>886</v>
      </c>
      <c r="C94" s="3" t="s">
        <v>85</v>
      </c>
      <c r="D94" s="5" t="s">
        <v>218</v>
      </c>
      <c r="E94" s="3">
        <v>0</v>
      </c>
      <c r="F94" s="3">
        <v>10</v>
      </c>
      <c r="G94" s="3">
        <v>40</v>
      </c>
      <c r="H94" s="3">
        <v>0</v>
      </c>
      <c r="I94" s="3">
        <v>0</v>
      </c>
      <c r="J94" s="3">
        <v>1.3</v>
      </c>
      <c r="K94" s="3">
        <v>6921</v>
      </c>
      <c r="L94" s="45">
        <f t="shared" si="10"/>
        <v>0</v>
      </c>
      <c r="M94" s="2">
        <f t="shared" si="11"/>
        <v>56800</v>
      </c>
      <c r="N94" s="1">
        <f t="shared" si="12"/>
        <v>0</v>
      </c>
      <c r="O94" s="45">
        <v>0</v>
      </c>
      <c r="P94" s="45">
        <f t="shared" si="13"/>
        <v>0</v>
      </c>
      <c r="Q94" s="45">
        <f t="shared" si="14"/>
        <v>0</v>
      </c>
      <c r="R94" s="2">
        <f t="shared" si="9"/>
        <v>0</v>
      </c>
    </row>
    <row r="95" spans="1:18" ht="13">
      <c r="A95" s="3" t="s">
        <v>219</v>
      </c>
      <c r="B95" s="3">
        <v>890</v>
      </c>
      <c r="C95" s="3" t="s">
        <v>85</v>
      </c>
      <c r="D95" s="5" t="s">
        <v>220</v>
      </c>
      <c r="E95" s="3">
        <v>45</v>
      </c>
      <c r="F95" s="3">
        <v>40</v>
      </c>
      <c r="G95" s="3">
        <v>24</v>
      </c>
      <c r="H95" s="3">
        <v>3</v>
      </c>
      <c r="I95" s="3">
        <v>0</v>
      </c>
      <c r="J95" s="3">
        <v>1.2</v>
      </c>
      <c r="K95" s="3">
        <v>6921</v>
      </c>
      <c r="L95" s="45">
        <f t="shared" si="10"/>
        <v>1</v>
      </c>
      <c r="M95" s="2">
        <f t="shared" si="11"/>
        <v>56800</v>
      </c>
      <c r="N95" s="1">
        <f t="shared" si="12"/>
        <v>0</v>
      </c>
      <c r="O95" s="45">
        <v>0</v>
      </c>
      <c r="P95" s="45">
        <f t="shared" si="13"/>
        <v>0</v>
      </c>
      <c r="Q95" s="45">
        <f t="shared" si="14"/>
        <v>0</v>
      </c>
      <c r="R95" s="2">
        <f t="shared" si="9"/>
        <v>0</v>
      </c>
    </row>
    <row r="96" spans="1:18" ht="13">
      <c r="A96" s="3" t="s">
        <v>221</v>
      </c>
      <c r="B96" s="3">
        <v>910</v>
      </c>
      <c r="C96" s="3" t="s">
        <v>85</v>
      </c>
      <c r="D96" s="5" t="s">
        <v>222</v>
      </c>
      <c r="E96" s="3">
        <v>20</v>
      </c>
      <c r="F96" s="3">
        <v>28</v>
      </c>
      <c r="G96" s="3">
        <f>15*7-3</f>
        <v>102</v>
      </c>
      <c r="H96" s="3">
        <v>53</v>
      </c>
      <c r="I96" s="3">
        <v>5</v>
      </c>
      <c r="J96" s="3">
        <v>1.1000000000000001</v>
      </c>
      <c r="K96" s="3">
        <v>6595</v>
      </c>
      <c r="L96" s="45">
        <f t="shared" si="10"/>
        <v>1</v>
      </c>
      <c r="M96" s="2">
        <f t="shared" si="11"/>
        <v>56800</v>
      </c>
      <c r="N96" s="1">
        <f t="shared" si="12"/>
        <v>0</v>
      </c>
      <c r="O96" s="45">
        <v>0</v>
      </c>
      <c r="P96" s="45">
        <f t="shared" si="13"/>
        <v>0</v>
      </c>
      <c r="Q96" s="45">
        <f t="shared" si="14"/>
        <v>0</v>
      </c>
      <c r="R96" s="2">
        <f t="shared" si="9"/>
        <v>0</v>
      </c>
    </row>
    <row r="97" spans="1:18" ht="13">
      <c r="A97" s="3" t="s">
        <v>223</v>
      </c>
      <c r="B97" s="3">
        <v>914</v>
      </c>
      <c r="C97" s="3" t="s">
        <v>85</v>
      </c>
      <c r="D97" s="5" t="s">
        <v>224</v>
      </c>
      <c r="E97" s="3">
        <v>10</v>
      </c>
      <c r="F97" s="3">
        <v>13</v>
      </c>
      <c r="G97" s="3">
        <v>35</v>
      </c>
      <c r="H97" s="3">
        <v>0</v>
      </c>
      <c r="I97" s="3">
        <v>0</v>
      </c>
      <c r="J97" s="3">
        <v>1.1000000000000001</v>
      </c>
      <c r="K97" s="3">
        <v>6595</v>
      </c>
      <c r="L97" s="45">
        <f t="shared" si="10"/>
        <v>0</v>
      </c>
      <c r="M97" s="2">
        <f t="shared" si="11"/>
        <v>56800</v>
      </c>
      <c r="N97" s="1">
        <f t="shared" si="12"/>
        <v>0</v>
      </c>
      <c r="O97" s="45">
        <v>0</v>
      </c>
      <c r="P97" s="45">
        <f t="shared" si="13"/>
        <v>0</v>
      </c>
      <c r="Q97" s="45">
        <f t="shared" si="14"/>
        <v>0</v>
      </c>
      <c r="R97" s="2">
        <f t="shared" si="9"/>
        <v>0</v>
      </c>
    </row>
    <row r="98" spans="1:18" ht="13">
      <c r="A98" s="3" t="s">
        <v>225</v>
      </c>
      <c r="B98" s="48">
        <v>932</v>
      </c>
      <c r="C98" s="48" t="s">
        <v>85</v>
      </c>
      <c r="D98" s="49" t="s">
        <v>226</v>
      </c>
      <c r="E98" s="3">
        <f>AVERAGE(45,120)</f>
        <v>82.5</v>
      </c>
      <c r="F98" s="3">
        <v>35</v>
      </c>
      <c r="G98" s="3">
        <v>104</v>
      </c>
      <c r="H98" s="3">
        <v>49</v>
      </c>
      <c r="I98" s="3">
        <v>0</v>
      </c>
      <c r="J98" s="3">
        <v>1</v>
      </c>
      <c r="K98" s="3">
        <v>5971</v>
      </c>
      <c r="L98" s="45">
        <f t="shared" si="10"/>
        <v>1</v>
      </c>
      <c r="M98" s="2">
        <f t="shared" si="11"/>
        <v>6990</v>
      </c>
      <c r="N98" s="1">
        <f t="shared" si="12"/>
        <v>285.20999999999998</v>
      </c>
      <c r="O98" s="45">
        <v>1</v>
      </c>
      <c r="P98" s="45">
        <f t="shared" si="13"/>
        <v>1</v>
      </c>
      <c r="Q98" s="45">
        <f t="shared" si="14"/>
        <v>0</v>
      </c>
      <c r="R98" s="2">
        <f t="shared" si="9"/>
        <v>6990</v>
      </c>
    </row>
    <row r="99" spans="1:18" ht="13">
      <c r="A99" s="3" t="s">
        <v>227</v>
      </c>
      <c r="B99" s="48">
        <v>934</v>
      </c>
      <c r="C99" s="48" t="s">
        <v>85</v>
      </c>
      <c r="D99" s="49" t="s">
        <v>228</v>
      </c>
      <c r="E99" s="3">
        <v>60</v>
      </c>
      <c r="F99" s="3">
        <v>21</v>
      </c>
      <c r="G99" s="3">
        <v>42</v>
      </c>
      <c r="H99" s="3">
        <v>0</v>
      </c>
      <c r="I99" s="3">
        <v>0</v>
      </c>
      <c r="J99" s="3">
        <v>1</v>
      </c>
      <c r="K99" s="3">
        <v>5971</v>
      </c>
      <c r="L99" s="45">
        <f t="shared" si="10"/>
        <v>1</v>
      </c>
      <c r="M99" s="2">
        <f t="shared" si="11"/>
        <v>6990</v>
      </c>
      <c r="N99" s="1">
        <f t="shared" si="12"/>
        <v>151.71</v>
      </c>
      <c r="O99" s="45">
        <v>1</v>
      </c>
      <c r="P99" s="45">
        <f t="shared" si="13"/>
        <v>1</v>
      </c>
      <c r="Q99" s="45">
        <f t="shared" si="14"/>
        <v>0</v>
      </c>
      <c r="R99" s="2">
        <f t="shared" si="9"/>
        <v>6990</v>
      </c>
    </row>
    <row r="100" spans="1:18" ht="13">
      <c r="A100" s="3" t="s">
        <v>229</v>
      </c>
      <c r="B100" s="3">
        <v>936</v>
      </c>
      <c r="C100" s="3" t="s">
        <v>85</v>
      </c>
      <c r="D100" s="5" t="s">
        <v>230</v>
      </c>
      <c r="E100" s="3">
        <v>30</v>
      </c>
      <c r="F100" s="3">
        <v>14</v>
      </c>
      <c r="G100" s="3">
        <f>10+5+30</f>
        <v>45</v>
      </c>
      <c r="H100" s="3">
        <v>0</v>
      </c>
      <c r="I100" s="3">
        <v>2</v>
      </c>
      <c r="J100" s="3">
        <v>1</v>
      </c>
      <c r="K100" s="3">
        <v>5945</v>
      </c>
      <c r="L100" s="45">
        <f t="shared" si="10"/>
        <v>0</v>
      </c>
      <c r="M100" s="2">
        <f t="shared" si="11"/>
        <v>56800</v>
      </c>
      <c r="N100" s="1">
        <f t="shared" si="12"/>
        <v>0</v>
      </c>
      <c r="O100" s="45">
        <v>0</v>
      </c>
      <c r="P100" s="45">
        <f t="shared" si="13"/>
        <v>0</v>
      </c>
      <c r="Q100" s="45">
        <f t="shared" si="14"/>
        <v>0</v>
      </c>
      <c r="R100" s="2">
        <f t="shared" si="9"/>
        <v>0</v>
      </c>
    </row>
    <row r="101" spans="1:18" ht="13">
      <c r="A101" s="3" t="s">
        <v>231</v>
      </c>
      <c r="B101" s="48">
        <v>935</v>
      </c>
      <c r="C101" s="48" t="s">
        <v>85</v>
      </c>
      <c r="D101" s="49" t="s">
        <v>340</v>
      </c>
      <c r="E101" s="3">
        <v>90</v>
      </c>
      <c r="F101" s="3">
        <v>70</v>
      </c>
      <c r="G101" s="3">
        <v>30</v>
      </c>
      <c r="H101" s="3">
        <v>18</v>
      </c>
      <c r="I101" s="3">
        <v>14</v>
      </c>
      <c r="J101" s="3">
        <v>1</v>
      </c>
      <c r="K101" s="3">
        <v>5971</v>
      </c>
      <c r="L101" s="45">
        <f t="shared" si="10"/>
        <v>2</v>
      </c>
      <c r="M101" s="2">
        <f t="shared" si="11"/>
        <v>6990</v>
      </c>
      <c r="N101" s="1">
        <f t="shared" si="12"/>
        <v>403.42</v>
      </c>
      <c r="O101" s="45">
        <v>2</v>
      </c>
      <c r="P101" s="45">
        <f t="shared" si="13"/>
        <v>2</v>
      </c>
      <c r="Q101" s="45">
        <f t="shared" si="14"/>
        <v>0</v>
      </c>
      <c r="R101" s="2">
        <f t="shared" si="9"/>
        <v>13980</v>
      </c>
    </row>
    <row r="102" spans="1:18" ht="13">
      <c r="A102" s="3" t="s">
        <v>233</v>
      </c>
      <c r="B102" s="3">
        <v>937</v>
      </c>
      <c r="C102" s="3" t="s">
        <v>85</v>
      </c>
      <c r="D102" s="5" t="s">
        <v>339</v>
      </c>
      <c r="E102" s="3">
        <v>40</v>
      </c>
      <c r="F102" s="3">
        <v>30</v>
      </c>
      <c r="G102" s="3">
        <v>62</v>
      </c>
      <c r="H102" s="3">
        <v>12</v>
      </c>
      <c r="I102" s="3">
        <v>9</v>
      </c>
      <c r="J102" s="3">
        <v>0.9</v>
      </c>
      <c r="K102" s="3">
        <v>5795</v>
      </c>
      <c r="L102" s="45">
        <f t="shared" si="10"/>
        <v>1</v>
      </c>
      <c r="M102" s="2">
        <f t="shared" si="11"/>
        <v>56800</v>
      </c>
      <c r="N102" s="1">
        <f t="shared" si="12"/>
        <v>0</v>
      </c>
      <c r="O102" s="45">
        <v>0</v>
      </c>
      <c r="P102" s="45">
        <f t="shared" si="13"/>
        <v>0</v>
      </c>
      <c r="Q102" s="45">
        <f t="shared" si="14"/>
        <v>0</v>
      </c>
      <c r="R102" s="2">
        <f t="shared" si="9"/>
        <v>0</v>
      </c>
    </row>
    <row r="103" spans="1:18" ht="13">
      <c r="A103" s="3" t="s">
        <v>235</v>
      </c>
      <c r="B103" s="3">
        <v>945</v>
      </c>
      <c r="C103" s="3" t="s">
        <v>85</v>
      </c>
      <c r="D103" s="5" t="s">
        <v>236</v>
      </c>
      <c r="E103" s="3">
        <v>67.5</v>
      </c>
      <c r="F103" s="3">
        <v>15</v>
      </c>
      <c r="G103" s="3">
        <f>3+8+3+6+3+4+3+8+3+8</f>
        <v>49</v>
      </c>
      <c r="H103" s="3">
        <f>1+1+1</f>
        <v>3</v>
      </c>
      <c r="I103" s="3">
        <v>0</v>
      </c>
      <c r="J103" s="3">
        <v>0.9</v>
      </c>
      <c r="K103" s="3">
        <v>5713</v>
      </c>
      <c r="L103" s="45">
        <f t="shared" si="10"/>
        <v>0</v>
      </c>
      <c r="M103" s="2">
        <f t="shared" si="11"/>
        <v>6990</v>
      </c>
      <c r="N103" s="1">
        <f t="shared" si="12"/>
        <v>0</v>
      </c>
      <c r="O103" s="45">
        <v>0</v>
      </c>
      <c r="P103" s="45">
        <f t="shared" si="13"/>
        <v>0</v>
      </c>
      <c r="Q103" s="45">
        <f t="shared" si="14"/>
        <v>0</v>
      </c>
      <c r="R103" s="2">
        <f t="shared" si="9"/>
        <v>0</v>
      </c>
    </row>
    <row r="104" spans="1:18" ht="13">
      <c r="A104" s="3" t="s">
        <v>237</v>
      </c>
      <c r="B104" s="3">
        <v>949</v>
      </c>
      <c r="C104" s="3" t="s">
        <v>85</v>
      </c>
      <c r="D104" s="5" t="s">
        <v>238</v>
      </c>
      <c r="E104" s="3">
        <v>0</v>
      </c>
      <c r="F104" s="3">
        <v>7</v>
      </c>
      <c r="G104" s="3">
        <f>3.5+4+3.5+4+3.5+4+3.5+4+3.5+4</f>
        <v>37.5</v>
      </c>
      <c r="H104" s="3">
        <v>0</v>
      </c>
      <c r="I104" s="3">
        <v>0</v>
      </c>
      <c r="J104" s="3">
        <v>0.9</v>
      </c>
      <c r="K104" s="3">
        <v>5713</v>
      </c>
      <c r="L104" s="45">
        <f t="shared" si="10"/>
        <v>0</v>
      </c>
      <c r="M104" s="2">
        <f t="shared" si="11"/>
        <v>56800</v>
      </c>
      <c r="N104" s="1">
        <f t="shared" si="12"/>
        <v>0</v>
      </c>
      <c r="O104" s="45">
        <v>0</v>
      </c>
      <c r="P104" s="45">
        <f t="shared" si="13"/>
        <v>0</v>
      </c>
      <c r="Q104" s="45">
        <f t="shared" si="14"/>
        <v>0</v>
      </c>
      <c r="R104" s="2">
        <f t="shared" si="9"/>
        <v>0</v>
      </c>
    </row>
    <row r="105" spans="1:18" ht="13">
      <c r="A105" s="3" t="s">
        <v>239</v>
      </c>
      <c r="B105" s="48">
        <v>956</v>
      </c>
      <c r="C105" s="48" t="s">
        <v>85</v>
      </c>
      <c r="D105" s="49" t="s">
        <v>240</v>
      </c>
      <c r="E105" s="3">
        <v>60</v>
      </c>
      <c r="F105" s="3">
        <v>20</v>
      </c>
      <c r="G105" s="3">
        <v>32</v>
      </c>
      <c r="H105" s="3">
        <v>0</v>
      </c>
      <c r="I105" s="3">
        <v>0</v>
      </c>
      <c r="J105" s="3">
        <v>0.8</v>
      </c>
      <c r="K105" s="3">
        <v>4582</v>
      </c>
      <c r="L105" s="45">
        <f t="shared" si="10"/>
        <v>1</v>
      </c>
      <c r="M105" s="2">
        <f t="shared" si="11"/>
        <v>6990</v>
      </c>
      <c r="N105" s="1">
        <f t="shared" si="12"/>
        <v>129.82</v>
      </c>
      <c r="O105" s="45">
        <v>1</v>
      </c>
      <c r="P105" s="45">
        <f t="shared" si="13"/>
        <v>1</v>
      </c>
      <c r="Q105" s="45">
        <f t="shared" si="14"/>
        <v>0</v>
      </c>
      <c r="R105" s="2">
        <f t="shared" si="9"/>
        <v>6990</v>
      </c>
    </row>
    <row r="106" spans="1:18" ht="13">
      <c r="A106" s="3" t="s">
        <v>241</v>
      </c>
      <c r="B106" s="48">
        <v>960</v>
      </c>
      <c r="C106" s="48" t="s">
        <v>85</v>
      </c>
      <c r="D106" s="49" t="s">
        <v>242</v>
      </c>
      <c r="E106" s="3">
        <v>82.5</v>
      </c>
      <c r="F106" s="3">
        <v>20</v>
      </c>
      <c r="G106" s="3">
        <f>4+35</f>
        <v>39</v>
      </c>
      <c r="H106" s="3">
        <v>0</v>
      </c>
      <c r="I106" s="3">
        <v>0</v>
      </c>
      <c r="J106" s="3">
        <v>0.8</v>
      </c>
      <c r="K106" s="3">
        <v>4582</v>
      </c>
      <c r="L106" s="45">
        <f t="shared" si="10"/>
        <v>1</v>
      </c>
      <c r="M106" s="2">
        <f t="shared" si="11"/>
        <v>6990</v>
      </c>
      <c r="N106" s="1">
        <f t="shared" si="12"/>
        <v>159.32</v>
      </c>
      <c r="O106" s="45">
        <v>1</v>
      </c>
      <c r="P106" s="45">
        <f t="shared" si="13"/>
        <v>1</v>
      </c>
      <c r="Q106" s="45">
        <f t="shared" si="14"/>
        <v>0</v>
      </c>
      <c r="R106" s="2">
        <f t="shared" si="9"/>
        <v>6990</v>
      </c>
    </row>
    <row r="107" spans="1:18" ht="13">
      <c r="A107" s="3" t="s">
        <v>243</v>
      </c>
      <c r="B107" s="3">
        <v>962</v>
      </c>
      <c r="C107" s="3" t="s">
        <v>85</v>
      </c>
      <c r="D107" s="5" t="s">
        <v>244</v>
      </c>
      <c r="E107" s="3">
        <v>45</v>
      </c>
      <c r="F107" s="3">
        <v>20</v>
      </c>
      <c r="G107" s="3">
        <v>44</v>
      </c>
      <c r="H107" s="3">
        <v>0</v>
      </c>
      <c r="I107" s="3">
        <v>0</v>
      </c>
      <c r="J107" s="3">
        <v>0.8</v>
      </c>
      <c r="K107" s="3">
        <v>4582</v>
      </c>
      <c r="L107" s="45">
        <f t="shared" si="10"/>
        <v>1</v>
      </c>
      <c r="M107" s="2">
        <f t="shared" si="11"/>
        <v>56800</v>
      </c>
      <c r="N107" s="1">
        <f t="shared" si="12"/>
        <v>0</v>
      </c>
      <c r="O107" s="45">
        <v>0</v>
      </c>
      <c r="P107" s="45">
        <f t="shared" si="13"/>
        <v>0</v>
      </c>
      <c r="Q107" s="45">
        <f t="shared" si="14"/>
        <v>0</v>
      </c>
      <c r="R107" s="2">
        <f t="shared" si="9"/>
        <v>0</v>
      </c>
    </row>
    <row r="108" spans="1:18" ht="13">
      <c r="A108" s="3" t="s">
        <v>245</v>
      </c>
      <c r="B108" s="3">
        <v>963</v>
      </c>
      <c r="C108" s="3" t="s">
        <v>85</v>
      </c>
      <c r="D108" s="5" t="s">
        <v>246</v>
      </c>
      <c r="E108" s="3">
        <v>30</v>
      </c>
      <c r="F108" s="3">
        <v>15</v>
      </c>
      <c r="G108" s="3">
        <f>8.5*5</f>
        <v>42.5</v>
      </c>
      <c r="H108" s="3">
        <v>0</v>
      </c>
      <c r="I108" s="3">
        <v>0</v>
      </c>
      <c r="J108" s="3">
        <v>0.8</v>
      </c>
      <c r="K108" s="3">
        <v>4248</v>
      </c>
      <c r="L108" s="45">
        <f t="shared" si="10"/>
        <v>0</v>
      </c>
      <c r="M108" s="2">
        <f t="shared" si="11"/>
        <v>56800</v>
      </c>
      <c r="N108" s="1">
        <f t="shared" si="12"/>
        <v>0</v>
      </c>
      <c r="O108" s="45">
        <v>0</v>
      </c>
      <c r="P108" s="45">
        <f t="shared" si="13"/>
        <v>0</v>
      </c>
      <c r="Q108" s="45">
        <f t="shared" si="14"/>
        <v>0</v>
      </c>
      <c r="R108" s="2">
        <f t="shared" si="9"/>
        <v>0</v>
      </c>
    </row>
    <row r="109" spans="1:18" ht="13">
      <c r="A109" s="3" t="s">
        <v>247</v>
      </c>
      <c r="B109" s="3">
        <v>980</v>
      </c>
      <c r="C109" s="3" t="s">
        <v>85</v>
      </c>
      <c r="D109" s="5" t="s">
        <v>248</v>
      </c>
      <c r="E109" s="3">
        <v>30</v>
      </c>
      <c r="F109" s="3">
        <v>40</v>
      </c>
      <c r="G109" s="3">
        <f>9*3+8.5*2</f>
        <v>44</v>
      </c>
      <c r="H109" s="3">
        <v>0</v>
      </c>
      <c r="I109" s="3">
        <v>7</v>
      </c>
      <c r="J109" s="3">
        <v>0.7</v>
      </c>
      <c r="K109" s="3">
        <v>3894</v>
      </c>
      <c r="L109" s="45">
        <f t="shared" si="10"/>
        <v>1</v>
      </c>
      <c r="M109" s="2">
        <f t="shared" si="11"/>
        <v>56800</v>
      </c>
      <c r="N109" s="1">
        <f t="shared" si="12"/>
        <v>0</v>
      </c>
      <c r="O109" s="45">
        <v>0</v>
      </c>
      <c r="P109" s="45">
        <f t="shared" si="13"/>
        <v>0</v>
      </c>
      <c r="Q109" s="45">
        <f t="shared" si="14"/>
        <v>0</v>
      </c>
      <c r="R109" s="2">
        <f t="shared" si="9"/>
        <v>0</v>
      </c>
    </row>
    <row r="110" spans="1:18" ht="13">
      <c r="A110" s="3" t="s">
        <v>249</v>
      </c>
      <c r="B110" s="48">
        <v>1136</v>
      </c>
      <c r="C110" s="48" t="s">
        <v>250</v>
      </c>
      <c r="D110" s="49" t="s">
        <v>251</v>
      </c>
      <c r="E110" s="3">
        <v>60</v>
      </c>
      <c r="F110" s="3">
        <v>120</v>
      </c>
      <c r="G110" s="3">
        <v>119</v>
      </c>
      <c r="H110" s="3">
        <v>35</v>
      </c>
      <c r="I110" s="3">
        <v>16</v>
      </c>
      <c r="J110" s="3">
        <v>0.5</v>
      </c>
      <c r="K110" s="3">
        <v>3587</v>
      </c>
      <c r="L110" s="45">
        <f t="shared" si="10"/>
        <v>2</v>
      </c>
      <c r="M110" s="2">
        <f t="shared" si="11"/>
        <v>6990</v>
      </c>
      <c r="N110" s="1">
        <f t="shared" si="12"/>
        <v>521.74</v>
      </c>
      <c r="O110" s="45">
        <v>2</v>
      </c>
      <c r="P110" s="45">
        <f t="shared" si="13"/>
        <v>2</v>
      </c>
      <c r="Q110" s="45">
        <f t="shared" si="14"/>
        <v>0</v>
      </c>
      <c r="R110" s="2">
        <f t="shared" si="9"/>
        <v>13980</v>
      </c>
    </row>
    <row r="111" spans="1:18" ht="13">
      <c r="A111" s="3" t="s">
        <v>252</v>
      </c>
      <c r="B111" s="3">
        <v>989</v>
      </c>
      <c r="C111" s="3" t="s">
        <v>85</v>
      </c>
      <c r="D111" s="5" t="s">
        <v>253</v>
      </c>
      <c r="E111" s="3">
        <v>15</v>
      </c>
      <c r="F111" s="3">
        <v>23</v>
      </c>
      <c r="G111" s="3">
        <v>44</v>
      </c>
      <c r="H111" s="3">
        <v>0</v>
      </c>
      <c r="I111" s="3">
        <v>0</v>
      </c>
      <c r="J111" s="3">
        <v>0.5</v>
      </c>
      <c r="K111" s="3">
        <v>3969</v>
      </c>
      <c r="L111" s="45">
        <f t="shared" si="10"/>
        <v>1</v>
      </c>
      <c r="M111" s="2">
        <f t="shared" si="11"/>
        <v>56800</v>
      </c>
      <c r="N111" s="1">
        <f t="shared" si="12"/>
        <v>0</v>
      </c>
      <c r="O111" s="45">
        <v>0</v>
      </c>
      <c r="P111" s="45">
        <f t="shared" si="13"/>
        <v>0</v>
      </c>
      <c r="Q111" s="45">
        <f t="shared" si="14"/>
        <v>0</v>
      </c>
      <c r="R111" s="2">
        <f t="shared" si="9"/>
        <v>0</v>
      </c>
    </row>
    <row r="112" spans="1:18" ht="13">
      <c r="A112" s="3" t="s">
        <v>254</v>
      </c>
      <c r="B112" s="3">
        <v>995</v>
      </c>
      <c r="C112" s="3" t="s">
        <v>85</v>
      </c>
      <c r="D112" s="5" t="s">
        <v>255</v>
      </c>
      <c r="E112" s="3">
        <v>27.5</v>
      </c>
      <c r="F112" s="3">
        <v>32</v>
      </c>
      <c r="G112" s="3">
        <v>59</v>
      </c>
      <c r="H112" s="3">
        <v>0</v>
      </c>
      <c r="I112" s="3">
        <v>3</v>
      </c>
      <c r="J112" s="3">
        <v>0.5</v>
      </c>
      <c r="K112" s="3">
        <v>3579</v>
      </c>
      <c r="L112" s="45">
        <f t="shared" si="10"/>
        <v>1</v>
      </c>
      <c r="M112" s="2">
        <f t="shared" si="11"/>
        <v>56800</v>
      </c>
      <c r="N112" s="1">
        <f t="shared" si="12"/>
        <v>0</v>
      </c>
      <c r="O112" s="45">
        <v>0</v>
      </c>
      <c r="P112" s="45">
        <f t="shared" si="13"/>
        <v>0</v>
      </c>
      <c r="Q112" s="45">
        <f t="shared" si="14"/>
        <v>0</v>
      </c>
      <c r="R112" s="2">
        <f t="shared" si="9"/>
        <v>0</v>
      </c>
    </row>
    <row r="113" spans="1:18" ht="13">
      <c r="A113" s="3" t="s">
        <v>256</v>
      </c>
      <c r="B113" s="48">
        <v>1001</v>
      </c>
      <c r="C113" s="48" t="s">
        <v>85</v>
      </c>
      <c r="D113" s="49" t="s">
        <v>257</v>
      </c>
      <c r="E113" s="3">
        <v>60</v>
      </c>
      <c r="F113" s="3">
        <v>31</v>
      </c>
      <c r="G113" s="3">
        <v>76</v>
      </c>
      <c r="H113" s="3">
        <v>10</v>
      </c>
      <c r="I113" s="3">
        <v>0</v>
      </c>
      <c r="J113" s="3">
        <v>0.5</v>
      </c>
      <c r="K113" s="3">
        <v>3579</v>
      </c>
      <c r="L113" s="45">
        <f t="shared" si="10"/>
        <v>1</v>
      </c>
      <c r="M113" s="2">
        <f t="shared" si="11"/>
        <v>6990</v>
      </c>
      <c r="N113" s="1">
        <f t="shared" si="12"/>
        <v>176.79</v>
      </c>
      <c r="O113" s="45">
        <v>1</v>
      </c>
      <c r="P113" s="45">
        <f t="shared" si="13"/>
        <v>1</v>
      </c>
      <c r="Q113" s="45">
        <f t="shared" si="14"/>
        <v>0</v>
      </c>
      <c r="R113" s="2">
        <f t="shared" si="9"/>
        <v>6990</v>
      </c>
    </row>
    <row r="114" spans="1:18" ht="13">
      <c r="A114" s="3" t="s">
        <v>258</v>
      </c>
      <c r="B114" s="3">
        <v>1003</v>
      </c>
      <c r="C114" s="3" t="s">
        <v>85</v>
      </c>
      <c r="D114" s="5" t="s">
        <v>259</v>
      </c>
      <c r="E114" s="3">
        <v>10</v>
      </c>
      <c r="F114" s="3">
        <v>26</v>
      </c>
      <c r="G114" s="3">
        <f>7*4+9</f>
        <v>37</v>
      </c>
      <c r="H114" s="3">
        <v>0</v>
      </c>
      <c r="I114" s="3">
        <v>0</v>
      </c>
      <c r="J114" s="3">
        <v>0.5</v>
      </c>
      <c r="K114" s="3">
        <v>3355</v>
      </c>
      <c r="L114" s="45">
        <f t="shared" si="10"/>
        <v>1</v>
      </c>
      <c r="M114" s="2">
        <f t="shared" si="11"/>
        <v>56800</v>
      </c>
      <c r="N114" s="1">
        <f t="shared" si="12"/>
        <v>0</v>
      </c>
      <c r="O114" s="45">
        <v>0</v>
      </c>
      <c r="P114" s="45">
        <f t="shared" si="13"/>
        <v>0</v>
      </c>
      <c r="Q114" s="45">
        <f t="shared" si="14"/>
        <v>0</v>
      </c>
      <c r="R114" s="2">
        <f t="shared" si="9"/>
        <v>0</v>
      </c>
    </row>
    <row r="115" spans="1:18" ht="13">
      <c r="A115" s="3" t="s">
        <v>260</v>
      </c>
      <c r="B115" s="48">
        <v>2964</v>
      </c>
      <c r="C115" s="48" t="s">
        <v>85</v>
      </c>
      <c r="D115" s="49" t="s">
        <v>261</v>
      </c>
      <c r="E115" s="3">
        <v>135</v>
      </c>
      <c r="F115" s="3">
        <v>90</v>
      </c>
      <c r="G115" s="3">
        <v>35</v>
      </c>
      <c r="H115" s="3">
        <v>0</v>
      </c>
      <c r="I115" s="3">
        <v>2</v>
      </c>
      <c r="J115" s="3">
        <v>0.5</v>
      </c>
      <c r="K115" s="3">
        <v>3396</v>
      </c>
      <c r="L115" s="45">
        <f t="shared" si="10"/>
        <v>2</v>
      </c>
      <c r="M115" s="2">
        <f t="shared" si="11"/>
        <v>6990</v>
      </c>
      <c r="N115" s="1">
        <f t="shared" si="12"/>
        <v>401.92</v>
      </c>
      <c r="O115" s="45">
        <v>2</v>
      </c>
      <c r="P115" s="45">
        <f t="shared" si="13"/>
        <v>2</v>
      </c>
      <c r="Q115" s="45">
        <f t="shared" si="14"/>
        <v>0</v>
      </c>
      <c r="R115" s="2">
        <f t="shared" si="9"/>
        <v>13980</v>
      </c>
    </row>
    <row r="116" spans="1:18" ht="13">
      <c r="A116" s="3" t="s">
        <v>262</v>
      </c>
      <c r="B116" s="48">
        <v>1009</v>
      </c>
      <c r="C116" s="48" t="s">
        <v>85</v>
      </c>
      <c r="D116" s="49" t="s">
        <v>263</v>
      </c>
      <c r="E116" s="3">
        <v>75</v>
      </c>
      <c r="F116" s="3">
        <v>35</v>
      </c>
      <c r="G116" s="3">
        <v>37</v>
      </c>
      <c r="H116" s="3">
        <v>0</v>
      </c>
      <c r="I116" s="3">
        <v>0</v>
      </c>
      <c r="J116" s="3">
        <v>0.7</v>
      </c>
      <c r="K116" s="3">
        <v>3354</v>
      </c>
      <c r="L116" s="45">
        <f t="shared" si="10"/>
        <v>1</v>
      </c>
      <c r="M116" s="2">
        <f t="shared" si="11"/>
        <v>6990</v>
      </c>
      <c r="N116" s="1">
        <f t="shared" si="12"/>
        <v>138.54</v>
      </c>
      <c r="O116" s="45">
        <v>1</v>
      </c>
      <c r="P116" s="45">
        <f t="shared" si="13"/>
        <v>1</v>
      </c>
      <c r="Q116" s="45">
        <f t="shared" si="14"/>
        <v>0</v>
      </c>
      <c r="R116" s="2">
        <f t="shared" si="9"/>
        <v>6990</v>
      </c>
    </row>
    <row r="117" spans="1:18" ht="13">
      <c r="A117" s="25" t="s">
        <v>264</v>
      </c>
      <c r="B117" s="25">
        <v>1011</v>
      </c>
      <c r="C117" s="25" t="s">
        <v>85</v>
      </c>
      <c r="D117" s="44" t="s">
        <v>265</v>
      </c>
      <c r="E117" s="3">
        <v>15</v>
      </c>
      <c r="F117" s="3">
        <v>70</v>
      </c>
      <c r="G117" s="3">
        <v>80</v>
      </c>
      <c r="H117" s="3">
        <v>6</v>
      </c>
      <c r="I117" s="3">
        <v>0</v>
      </c>
      <c r="J117" s="3">
        <v>0.7</v>
      </c>
      <c r="K117" s="3">
        <v>3314</v>
      </c>
      <c r="L117" s="45">
        <f t="shared" si="10"/>
        <v>2</v>
      </c>
      <c r="M117" s="2">
        <f t="shared" si="11"/>
        <v>56800</v>
      </c>
      <c r="N117" s="1">
        <f t="shared" si="12"/>
        <v>0</v>
      </c>
      <c r="O117" s="45">
        <v>0</v>
      </c>
      <c r="P117" s="45">
        <f t="shared" si="13"/>
        <v>0</v>
      </c>
      <c r="Q117" s="45">
        <f t="shared" si="14"/>
        <v>0</v>
      </c>
      <c r="R117" s="2">
        <f t="shared" si="9"/>
        <v>0</v>
      </c>
    </row>
    <row r="118" spans="1:18" ht="13">
      <c r="A118" s="3" t="s">
        <v>266</v>
      </c>
      <c r="B118" s="48">
        <v>1700</v>
      </c>
      <c r="C118" s="48" t="s">
        <v>85</v>
      </c>
      <c r="D118" s="49" t="s">
        <v>267</v>
      </c>
      <c r="E118" s="3">
        <v>60</v>
      </c>
      <c r="F118" s="3">
        <v>55</v>
      </c>
      <c r="G118" s="3">
        <v>58</v>
      </c>
      <c r="H118" s="3">
        <v>4</v>
      </c>
      <c r="I118" s="3">
        <v>0</v>
      </c>
      <c r="J118" s="3">
        <v>1.6</v>
      </c>
      <c r="K118" s="3">
        <v>1704</v>
      </c>
      <c r="L118" s="45">
        <f t="shared" si="10"/>
        <v>2</v>
      </c>
      <c r="M118" s="2">
        <f t="shared" si="11"/>
        <v>6990</v>
      </c>
      <c r="N118" s="1">
        <f t="shared" si="12"/>
        <v>246.07999999999998</v>
      </c>
      <c r="O118" s="45">
        <v>2</v>
      </c>
      <c r="P118" s="45">
        <f t="shared" si="13"/>
        <v>2</v>
      </c>
      <c r="Q118" s="45">
        <f t="shared" si="14"/>
        <v>0</v>
      </c>
      <c r="R118" s="2">
        <f t="shared" si="9"/>
        <v>13980</v>
      </c>
    </row>
    <row r="119" spans="1:18" ht="13">
      <c r="A119" s="3" t="s">
        <v>268</v>
      </c>
      <c r="B119" s="48">
        <v>505</v>
      </c>
      <c r="C119" s="48" t="s">
        <v>269</v>
      </c>
      <c r="D119" s="49" t="s">
        <v>270</v>
      </c>
      <c r="E119" s="3">
        <v>240</v>
      </c>
      <c r="F119" s="3">
        <v>52</v>
      </c>
      <c r="G119" s="3">
        <v>69</v>
      </c>
      <c r="H119" s="3">
        <v>0</v>
      </c>
      <c r="I119" s="3">
        <v>0</v>
      </c>
      <c r="J119" s="3">
        <v>0.9</v>
      </c>
      <c r="K119" s="3">
        <v>2245</v>
      </c>
      <c r="L119" s="45">
        <f t="shared" si="10"/>
        <v>2</v>
      </c>
      <c r="M119" s="2">
        <f t="shared" si="11"/>
        <v>6990</v>
      </c>
      <c r="N119" s="1">
        <f t="shared" si="12"/>
        <v>644.9</v>
      </c>
      <c r="O119" s="45">
        <v>2</v>
      </c>
      <c r="P119" s="45">
        <f t="shared" si="13"/>
        <v>2</v>
      </c>
      <c r="Q119" s="45">
        <f t="shared" si="14"/>
        <v>0</v>
      </c>
      <c r="R119" s="2">
        <f t="shared" si="9"/>
        <v>13980</v>
      </c>
    </row>
    <row r="120" spans="1:18" ht="13">
      <c r="A120" s="48" t="s">
        <v>271</v>
      </c>
      <c r="B120" s="48">
        <v>265</v>
      </c>
      <c r="C120" s="48" t="s">
        <v>272</v>
      </c>
      <c r="D120" s="49" t="s">
        <v>273</v>
      </c>
      <c r="E120" s="3">
        <v>60</v>
      </c>
      <c r="F120" s="3">
        <v>60</v>
      </c>
      <c r="G120" s="3">
        <v>70</v>
      </c>
      <c r="H120" s="3">
        <v>7</v>
      </c>
      <c r="I120" s="3">
        <v>2</v>
      </c>
      <c r="J120" s="3">
        <v>0.4</v>
      </c>
      <c r="K120" s="3">
        <v>357</v>
      </c>
      <c r="L120" s="45">
        <f t="shared" si="10"/>
        <v>2</v>
      </c>
      <c r="M120" s="2">
        <f t="shared" si="11"/>
        <v>6990</v>
      </c>
      <c r="N120" s="1">
        <f t="shared" si="12"/>
        <v>277.14</v>
      </c>
      <c r="O120" s="45">
        <v>2</v>
      </c>
      <c r="P120" s="45">
        <f t="shared" si="13"/>
        <v>2</v>
      </c>
      <c r="Q120" s="45">
        <f t="shared" si="14"/>
        <v>0</v>
      </c>
      <c r="R120" s="2">
        <f t="shared" si="9"/>
        <v>13980</v>
      </c>
    </row>
    <row r="121" spans="1:18" ht="13">
      <c r="A121" s="48" t="s">
        <v>274</v>
      </c>
      <c r="B121" s="48">
        <v>1400</v>
      </c>
      <c r="C121" s="48" t="s">
        <v>275</v>
      </c>
      <c r="D121" s="49" t="s">
        <v>276</v>
      </c>
      <c r="E121" s="3">
        <v>75</v>
      </c>
      <c r="F121" s="3">
        <v>65</v>
      </c>
      <c r="G121" s="3">
        <v>58</v>
      </c>
      <c r="H121" s="3">
        <v>22</v>
      </c>
      <c r="I121" s="3">
        <v>0</v>
      </c>
      <c r="J121" s="3">
        <v>0.9</v>
      </c>
      <c r="K121" s="3">
        <v>208</v>
      </c>
      <c r="L121" s="45">
        <f t="shared" si="10"/>
        <v>2</v>
      </c>
      <c r="M121" s="2">
        <f t="shared" si="11"/>
        <v>6990</v>
      </c>
      <c r="N121" s="1">
        <f t="shared" si="12"/>
        <v>296.16000000000003</v>
      </c>
      <c r="O121" s="45">
        <v>2</v>
      </c>
      <c r="P121" s="45">
        <f t="shared" si="13"/>
        <v>2</v>
      </c>
      <c r="Q121" s="45">
        <f t="shared" si="14"/>
        <v>0</v>
      </c>
      <c r="R121" s="2">
        <f t="shared" si="9"/>
        <v>13980</v>
      </c>
    </row>
    <row r="122" spans="1:18" ht="13">
      <c r="A122" s="3" t="s">
        <v>277</v>
      </c>
      <c r="B122" s="3">
        <v>1300</v>
      </c>
      <c r="C122" s="3" t="s">
        <v>278</v>
      </c>
      <c r="D122" s="5" t="s">
        <v>279</v>
      </c>
      <c r="E122" s="3">
        <v>10</v>
      </c>
      <c r="F122" s="3">
        <v>12</v>
      </c>
      <c r="G122" s="3">
        <f>17*7</f>
        <v>119</v>
      </c>
      <c r="H122" s="3">
        <v>35</v>
      </c>
      <c r="I122" s="3">
        <v>0</v>
      </c>
      <c r="J122" s="3">
        <v>2.1</v>
      </c>
      <c r="K122" s="3">
        <v>4204</v>
      </c>
      <c r="L122" s="45">
        <f t="shared" si="10"/>
        <v>0</v>
      </c>
      <c r="M122" s="2">
        <f t="shared" si="11"/>
        <v>56800</v>
      </c>
      <c r="N122" s="1">
        <f t="shared" si="12"/>
        <v>0</v>
      </c>
      <c r="O122" s="45">
        <v>0</v>
      </c>
      <c r="P122" s="45">
        <f t="shared" si="13"/>
        <v>0</v>
      </c>
      <c r="Q122" s="45">
        <f t="shared" si="14"/>
        <v>0</v>
      </c>
      <c r="R122" s="2">
        <f t="shared" si="9"/>
        <v>0</v>
      </c>
    </row>
    <row r="123" spans="1:18" ht="13">
      <c r="A123" s="3" t="s">
        <v>280</v>
      </c>
      <c r="B123" s="3">
        <v>1315</v>
      </c>
      <c r="C123" s="3" t="s">
        <v>278</v>
      </c>
      <c r="D123" s="5" t="s">
        <v>341</v>
      </c>
      <c r="E123" s="3">
        <f>AVERAGE(10,60)</f>
        <v>35</v>
      </c>
      <c r="F123" s="3">
        <v>18</v>
      </c>
      <c r="G123" s="3">
        <f>9*4+10</f>
        <v>46</v>
      </c>
      <c r="H123" s="3">
        <v>0</v>
      </c>
      <c r="I123" s="3">
        <v>3</v>
      </c>
      <c r="J123" s="3">
        <v>2</v>
      </c>
      <c r="K123" s="3">
        <v>4009</v>
      </c>
      <c r="L123" s="45">
        <f t="shared" si="10"/>
        <v>0</v>
      </c>
      <c r="M123" s="2">
        <f t="shared" si="11"/>
        <v>56800</v>
      </c>
      <c r="N123" s="1">
        <f t="shared" si="12"/>
        <v>0</v>
      </c>
      <c r="O123" s="45">
        <v>0</v>
      </c>
      <c r="P123" s="45">
        <f t="shared" si="13"/>
        <v>0</v>
      </c>
      <c r="Q123" s="45">
        <f t="shared" si="14"/>
        <v>0</v>
      </c>
      <c r="R123" s="2">
        <f t="shared" si="9"/>
        <v>0</v>
      </c>
    </row>
    <row r="124" spans="1:18" ht="13">
      <c r="A124" s="3" t="s">
        <v>283</v>
      </c>
      <c r="B124" s="48">
        <v>1491</v>
      </c>
      <c r="C124" s="48" t="s">
        <v>278</v>
      </c>
      <c r="D124" s="49" t="s">
        <v>284</v>
      </c>
      <c r="E124" s="3">
        <v>240</v>
      </c>
      <c r="F124" s="3">
        <v>130</v>
      </c>
      <c r="G124" s="3">
        <v>60</v>
      </c>
      <c r="H124" s="3">
        <v>12</v>
      </c>
      <c r="I124" s="3">
        <v>0</v>
      </c>
      <c r="J124" s="3">
        <v>0.9</v>
      </c>
      <c r="K124" s="3">
        <v>3344</v>
      </c>
      <c r="L124" s="45">
        <f t="shared" si="10"/>
        <v>2</v>
      </c>
      <c r="M124" s="2">
        <f t="shared" si="11"/>
        <v>6990</v>
      </c>
      <c r="N124" s="1">
        <f t="shared" si="12"/>
        <v>672.88</v>
      </c>
      <c r="O124" s="45">
        <v>2</v>
      </c>
      <c r="P124" s="45">
        <f t="shared" si="13"/>
        <v>2</v>
      </c>
      <c r="Q124" s="45">
        <f t="shared" si="14"/>
        <v>0</v>
      </c>
      <c r="R124" s="2">
        <f t="shared" si="9"/>
        <v>13980</v>
      </c>
    </row>
    <row r="125" spans="1:18" ht="13">
      <c r="A125" s="3" t="s">
        <v>285</v>
      </c>
      <c r="B125" s="48">
        <v>1516</v>
      </c>
      <c r="C125" s="48" t="s">
        <v>278</v>
      </c>
      <c r="D125" s="49" t="s">
        <v>286</v>
      </c>
      <c r="E125" s="3">
        <v>150</v>
      </c>
      <c r="F125" s="3">
        <v>46</v>
      </c>
      <c r="G125" s="3">
        <v>30</v>
      </c>
      <c r="H125" s="3">
        <v>13</v>
      </c>
      <c r="I125" s="3">
        <v>0</v>
      </c>
      <c r="J125" s="3">
        <v>0.6</v>
      </c>
      <c r="K125" s="3">
        <v>3311</v>
      </c>
      <c r="L125" s="45">
        <f t="shared" si="10"/>
        <v>2</v>
      </c>
      <c r="M125" s="2">
        <f t="shared" si="11"/>
        <v>6990</v>
      </c>
      <c r="N125" s="1">
        <f t="shared" si="12"/>
        <v>440.22</v>
      </c>
      <c r="O125" s="45">
        <v>2</v>
      </c>
      <c r="P125" s="45">
        <f t="shared" si="13"/>
        <v>2</v>
      </c>
      <c r="Q125" s="45">
        <f t="shared" si="14"/>
        <v>0</v>
      </c>
      <c r="R125" s="2">
        <f t="shared" si="9"/>
        <v>13980</v>
      </c>
    </row>
    <row r="126" spans="1:18" ht="13">
      <c r="A126" s="3" t="s">
        <v>287</v>
      </c>
      <c r="B126" s="48">
        <v>515</v>
      </c>
      <c r="C126" s="48" t="s">
        <v>250</v>
      </c>
      <c r="D126" s="49" t="s">
        <v>288</v>
      </c>
      <c r="E126" s="3">
        <v>67.5</v>
      </c>
      <c r="F126" s="3">
        <v>40</v>
      </c>
      <c r="G126" s="3">
        <v>83.5</v>
      </c>
      <c r="H126" s="3">
        <v>12.5</v>
      </c>
      <c r="I126" s="3">
        <v>0</v>
      </c>
      <c r="J126" s="3">
        <v>2.2999999999999998</v>
      </c>
      <c r="K126" s="3">
        <v>7204</v>
      </c>
      <c r="L126" s="45">
        <f t="shared" si="10"/>
        <v>1</v>
      </c>
      <c r="M126" s="2">
        <f t="shared" si="11"/>
        <v>6990</v>
      </c>
      <c r="N126" s="1">
        <f t="shared" si="12"/>
        <v>212.54000000000002</v>
      </c>
      <c r="O126" s="45">
        <v>1</v>
      </c>
      <c r="P126" s="45">
        <f t="shared" si="13"/>
        <v>1</v>
      </c>
      <c r="Q126" s="45">
        <f t="shared" si="14"/>
        <v>0</v>
      </c>
      <c r="R126" s="2">
        <f t="shared" si="9"/>
        <v>6990</v>
      </c>
    </row>
    <row r="127" spans="1:18" ht="13">
      <c r="A127" s="3" t="s">
        <v>289</v>
      </c>
      <c r="B127" s="48">
        <v>551</v>
      </c>
      <c r="C127" s="48" t="s">
        <v>250</v>
      </c>
      <c r="D127" s="49" t="s">
        <v>290</v>
      </c>
      <c r="E127" s="3">
        <v>60</v>
      </c>
      <c r="F127" s="3">
        <v>52</v>
      </c>
      <c r="G127" s="3">
        <v>82</v>
      </c>
      <c r="H127" s="3">
        <v>10</v>
      </c>
      <c r="I127" s="3">
        <v>0</v>
      </c>
      <c r="J127" s="3">
        <v>2.2000000000000002</v>
      </c>
      <c r="K127" s="3">
        <v>6552</v>
      </c>
      <c r="L127" s="45">
        <f t="shared" si="10"/>
        <v>2</v>
      </c>
      <c r="M127" s="2">
        <f t="shared" si="11"/>
        <v>6990</v>
      </c>
      <c r="N127" s="1">
        <f t="shared" si="12"/>
        <v>391.03999999999996</v>
      </c>
      <c r="O127" s="45">
        <v>2</v>
      </c>
      <c r="P127" s="45">
        <f t="shared" si="13"/>
        <v>2</v>
      </c>
      <c r="Q127" s="45">
        <f t="shared" si="14"/>
        <v>0</v>
      </c>
      <c r="R127" s="2">
        <f t="shared" si="9"/>
        <v>13980</v>
      </c>
    </row>
    <row r="128" spans="1:18" ht="13">
      <c r="A128" s="3" t="s">
        <v>291</v>
      </c>
      <c r="B128" s="3">
        <v>519</v>
      </c>
      <c r="C128" s="3" t="s">
        <v>250</v>
      </c>
      <c r="D128" s="5" t="s">
        <v>292</v>
      </c>
      <c r="E128" s="3">
        <v>20</v>
      </c>
      <c r="F128" s="3">
        <v>20</v>
      </c>
      <c r="G128" s="3">
        <v>40</v>
      </c>
      <c r="H128" s="3">
        <v>0</v>
      </c>
      <c r="I128" s="3">
        <v>2</v>
      </c>
      <c r="J128" s="3">
        <v>2.2999999999999998</v>
      </c>
      <c r="K128" s="3">
        <v>6875</v>
      </c>
      <c r="L128" s="45">
        <f t="shared" si="10"/>
        <v>1</v>
      </c>
      <c r="M128" s="2">
        <f t="shared" si="11"/>
        <v>56800</v>
      </c>
      <c r="N128" s="1">
        <f t="shared" si="12"/>
        <v>0</v>
      </c>
      <c r="O128" s="45">
        <v>0</v>
      </c>
      <c r="P128" s="45">
        <f t="shared" si="13"/>
        <v>0</v>
      </c>
      <c r="Q128" s="45">
        <f t="shared" si="14"/>
        <v>0</v>
      </c>
      <c r="R128" s="2">
        <f t="shared" si="9"/>
        <v>0</v>
      </c>
    </row>
    <row r="129" spans="1:19" ht="13">
      <c r="A129" s="3" t="s">
        <v>293</v>
      </c>
      <c r="B129" s="3">
        <v>521</v>
      </c>
      <c r="C129" s="3" t="s">
        <v>250</v>
      </c>
      <c r="D129" s="5" t="s">
        <v>294</v>
      </c>
      <c r="E129" s="3">
        <v>15</v>
      </c>
      <c r="F129" s="3">
        <v>15</v>
      </c>
      <c r="G129" s="3">
        <f>9.5*6</f>
        <v>57</v>
      </c>
      <c r="H129" s="3">
        <v>0</v>
      </c>
      <c r="I129" s="3">
        <v>2</v>
      </c>
      <c r="J129" s="3">
        <v>2.2999999999999998</v>
      </c>
      <c r="K129" s="3">
        <v>6791</v>
      </c>
      <c r="L129" s="45">
        <f t="shared" si="10"/>
        <v>0</v>
      </c>
      <c r="M129" s="2">
        <f t="shared" si="11"/>
        <v>56800</v>
      </c>
      <c r="N129" s="1">
        <f t="shared" si="12"/>
        <v>0</v>
      </c>
      <c r="O129" s="45">
        <v>0</v>
      </c>
      <c r="P129" s="45">
        <f t="shared" si="13"/>
        <v>0</v>
      </c>
      <c r="Q129" s="45">
        <f t="shared" si="14"/>
        <v>0</v>
      </c>
      <c r="R129" s="2">
        <f t="shared" ref="R129:R142" si="15">O129*M129</f>
        <v>0</v>
      </c>
    </row>
    <row r="130" spans="1:19" ht="13">
      <c r="A130" s="3" t="s">
        <v>295</v>
      </c>
      <c r="B130" s="3">
        <v>935</v>
      </c>
      <c r="C130" s="3" t="s">
        <v>250</v>
      </c>
      <c r="D130" s="5" t="s">
        <v>296</v>
      </c>
      <c r="E130" s="3">
        <v>25</v>
      </c>
      <c r="F130" s="3">
        <v>52</v>
      </c>
      <c r="G130" s="3">
        <v>42.5</v>
      </c>
      <c r="H130" s="3">
        <v>0</v>
      </c>
      <c r="I130" s="3">
        <v>0</v>
      </c>
      <c r="J130" s="3">
        <v>1.4</v>
      </c>
      <c r="K130" s="3">
        <v>7865</v>
      </c>
      <c r="L130" s="45">
        <f t="shared" ref="L130:L142" si="16">IF(F130&gt;=20,IF(F130&gt;40,2,1),0)</f>
        <v>2</v>
      </c>
      <c r="M130" s="2">
        <f t="shared" ref="M130:M142" si="17">IF(E130&gt;45,$D$146,$D$147)</f>
        <v>56800</v>
      </c>
      <c r="N130" s="1">
        <f t="shared" ref="N130:N142" si="18">SUM(E130+G130+H130+I130-(10*J130)+(K130/100))*O130</f>
        <v>0</v>
      </c>
      <c r="O130" s="45">
        <v>0</v>
      </c>
      <c r="P130" s="45">
        <f t="shared" ref="P130:P142" si="19">IF(M130=$D$146,O130,0)</f>
        <v>0</v>
      </c>
      <c r="Q130" s="45">
        <f t="shared" ref="Q130:Q142" si="20">IF(M130=$D$147,O130,0)</f>
        <v>0</v>
      </c>
      <c r="R130" s="2">
        <f t="shared" si="15"/>
        <v>0</v>
      </c>
    </row>
    <row r="131" spans="1:19" ht="13">
      <c r="A131" s="3" t="s">
        <v>297</v>
      </c>
      <c r="B131" s="3">
        <v>101</v>
      </c>
      <c r="C131" s="3" t="s">
        <v>298</v>
      </c>
      <c r="D131" s="5" t="s">
        <v>299</v>
      </c>
      <c r="E131" s="3">
        <v>15</v>
      </c>
      <c r="F131" s="3">
        <v>29</v>
      </c>
      <c r="G131" s="3">
        <f>12*4+14*2+11</f>
        <v>87</v>
      </c>
      <c r="H131" s="3">
        <f>3*5+10</f>
        <v>25</v>
      </c>
      <c r="I131" s="3">
        <v>2</v>
      </c>
      <c r="J131" s="3">
        <v>1.9</v>
      </c>
      <c r="K131" s="3">
        <v>6151</v>
      </c>
      <c r="L131" s="45">
        <f t="shared" si="16"/>
        <v>1</v>
      </c>
      <c r="M131" s="2">
        <f t="shared" si="17"/>
        <v>56800</v>
      </c>
      <c r="N131" s="1">
        <f t="shared" si="18"/>
        <v>0</v>
      </c>
      <c r="O131" s="45">
        <v>0</v>
      </c>
      <c r="P131" s="45">
        <f t="shared" si="19"/>
        <v>0</v>
      </c>
      <c r="Q131" s="45">
        <f t="shared" si="20"/>
        <v>0</v>
      </c>
      <c r="R131" s="2">
        <f t="shared" si="15"/>
        <v>0</v>
      </c>
    </row>
    <row r="132" spans="1:19" ht="13">
      <c r="A132" s="3" t="s">
        <v>300</v>
      </c>
      <c r="B132" s="48">
        <v>1207</v>
      </c>
      <c r="C132" s="48" t="s">
        <v>301</v>
      </c>
      <c r="D132" s="49" t="s">
        <v>302</v>
      </c>
      <c r="E132" s="3">
        <f>AVERAGE(45,120)</f>
        <v>82.5</v>
      </c>
      <c r="F132" s="3">
        <v>60</v>
      </c>
      <c r="G132" s="3">
        <f>17*7-4</f>
        <v>115</v>
      </c>
      <c r="H132" s="3">
        <v>49</v>
      </c>
      <c r="I132" s="3">
        <v>0</v>
      </c>
      <c r="J132" s="3">
        <v>4.3</v>
      </c>
      <c r="K132" s="3">
        <v>5524</v>
      </c>
      <c r="L132" s="45">
        <f t="shared" si="16"/>
        <v>2</v>
      </c>
      <c r="M132" s="2">
        <f t="shared" si="17"/>
        <v>6990</v>
      </c>
      <c r="N132" s="1">
        <f t="shared" si="18"/>
        <v>517.48</v>
      </c>
      <c r="O132" s="45">
        <v>2</v>
      </c>
      <c r="P132" s="45">
        <f t="shared" si="19"/>
        <v>2</v>
      </c>
      <c r="Q132" s="45">
        <f t="shared" si="20"/>
        <v>0</v>
      </c>
      <c r="R132" s="2">
        <f t="shared" si="15"/>
        <v>13980</v>
      </c>
    </row>
    <row r="133" spans="1:19" ht="13">
      <c r="A133" s="3" t="s">
        <v>303</v>
      </c>
      <c r="B133" s="48">
        <v>1635</v>
      </c>
      <c r="C133" s="48" t="s">
        <v>77</v>
      </c>
      <c r="D133" s="49" t="s">
        <v>304</v>
      </c>
      <c r="E133" s="3">
        <f>AVERAGE(45,90)</f>
        <v>67.5</v>
      </c>
      <c r="F133" s="3">
        <v>25</v>
      </c>
      <c r="G133" s="3">
        <f>4+8+8+7+3</f>
        <v>30</v>
      </c>
      <c r="H133" s="3">
        <v>0</v>
      </c>
      <c r="I133" s="3">
        <v>0</v>
      </c>
      <c r="J133" s="3">
        <v>4.3</v>
      </c>
      <c r="K133" s="3">
        <v>5851</v>
      </c>
      <c r="L133" s="45">
        <f t="shared" si="16"/>
        <v>1</v>
      </c>
      <c r="M133" s="2">
        <f t="shared" si="17"/>
        <v>6990</v>
      </c>
      <c r="N133" s="1">
        <f t="shared" si="18"/>
        <v>113.00999999999999</v>
      </c>
      <c r="O133" s="45">
        <v>1</v>
      </c>
      <c r="P133" s="45">
        <f t="shared" si="19"/>
        <v>1</v>
      </c>
      <c r="Q133" s="45">
        <f t="shared" si="20"/>
        <v>0</v>
      </c>
      <c r="R133" s="2">
        <f t="shared" si="15"/>
        <v>6990</v>
      </c>
    </row>
    <row r="134" spans="1:19" ht="13">
      <c r="A134" s="3" t="s">
        <v>305</v>
      </c>
      <c r="B134" s="3">
        <v>114</v>
      </c>
      <c r="C134" s="3" t="s">
        <v>301</v>
      </c>
      <c r="D134" s="5" t="s">
        <v>306</v>
      </c>
      <c r="E134" s="3">
        <v>30</v>
      </c>
      <c r="F134" s="3">
        <v>4</v>
      </c>
      <c r="G134" s="3">
        <f>5+2.5+5+2.5+3+5+2.5+3+2.5+3+2.5</f>
        <v>36.5</v>
      </c>
      <c r="H134" s="3">
        <v>0</v>
      </c>
      <c r="I134" s="3">
        <v>0</v>
      </c>
      <c r="J134" s="3">
        <v>1.1000000000000001</v>
      </c>
      <c r="K134" s="3">
        <v>987</v>
      </c>
      <c r="L134" s="45">
        <f t="shared" si="16"/>
        <v>0</v>
      </c>
      <c r="M134" s="2">
        <f t="shared" si="17"/>
        <v>56800</v>
      </c>
      <c r="N134" s="1">
        <f t="shared" si="18"/>
        <v>0</v>
      </c>
      <c r="O134" s="45">
        <v>0</v>
      </c>
      <c r="P134" s="45">
        <f t="shared" si="19"/>
        <v>0</v>
      </c>
      <c r="Q134" s="45">
        <f t="shared" si="20"/>
        <v>0</v>
      </c>
      <c r="R134" s="2">
        <f t="shared" si="15"/>
        <v>0</v>
      </c>
    </row>
    <row r="135" spans="1:19" ht="13">
      <c r="A135" s="3" t="s">
        <v>307</v>
      </c>
      <c r="B135" s="3">
        <v>1140</v>
      </c>
      <c r="C135" s="3" t="s">
        <v>250</v>
      </c>
      <c r="D135" s="5" t="s">
        <v>308</v>
      </c>
      <c r="E135" s="3">
        <v>15</v>
      </c>
      <c r="F135" s="3">
        <v>20</v>
      </c>
      <c r="G135" s="3">
        <f>12*5+7</f>
        <v>67</v>
      </c>
      <c r="H135" s="3">
        <v>0</v>
      </c>
      <c r="I135" s="3">
        <v>2</v>
      </c>
      <c r="J135" s="3">
        <v>0.4</v>
      </c>
      <c r="K135" s="3">
        <v>3579</v>
      </c>
      <c r="L135" s="45">
        <f t="shared" si="16"/>
        <v>1</v>
      </c>
      <c r="M135" s="2">
        <f t="shared" si="17"/>
        <v>56800</v>
      </c>
      <c r="N135" s="1">
        <f t="shared" si="18"/>
        <v>0</v>
      </c>
      <c r="O135" s="45">
        <v>0</v>
      </c>
      <c r="P135" s="45">
        <f t="shared" si="19"/>
        <v>0</v>
      </c>
      <c r="Q135" s="45">
        <f t="shared" si="20"/>
        <v>0</v>
      </c>
      <c r="R135" s="2">
        <f t="shared" si="15"/>
        <v>0</v>
      </c>
    </row>
    <row r="136" spans="1:19" ht="13">
      <c r="A136" s="48" t="s">
        <v>309</v>
      </c>
      <c r="B136" s="48">
        <v>1000</v>
      </c>
      <c r="C136" s="48" t="s">
        <v>310</v>
      </c>
      <c r="D136" s="49" t="s">
        <v>311</v>
      </c>
      <c r="E136" s="3">
        <v>60</v>
      </c>
      <c r="F136" s="3">
        <v>49</v>
      </c>
      <c r="G136" s="3">
        <f>40+4</f>
        <v>44</v>
      </c>
      <c r="H136" s="3">
        <v>0</v>
      </c>
      <c r="I136" s="3">
        <v>0</v>
      </c>
      <c r="J136" s="3">
        <v>0.5</v>
      </c>
      <c r="K136" s="3">
        <v>3882</v>
      </c>
      <c r="L136" s="45">
        <f t="shared" si="16"/>
        <v>2</v>
      </c>
      <c r="M136" s="2">
        <f t="shared" si="17"/>
        <v>6990</v>
      </c>
      <c r="N136" s="1">
        <f t="shared" si="18"/>
        <v>275.64</v>
      </c>
      <c r="O136" s="45">
        <v>2</v>
      </c>
      <c r="P136" s="45">
        <f t="shared" si="19"/>
        <v>2</v>
      </c>
      <c r="Q136" s="45">
        <f t="shared" si="20"/>
        <v>0</v>
      </c>
      <c r="R136" s="2">
        <f t="shared" si="15"/>
        <v>13980</v>
      </c>
    </row>
    <row r="137" spans="1:19" ht="13">
      <c r="A137" s="48" t="s">
        <v>312</v>
      </c>
      <c r="B137" s="48">
        <v>900</v>
      </c>
      <c r="C137" s="48" t="s">
        <v>310</v>
      </c>
      <c r="D137" s="49" t="s">
        <v>313</v>
      </c>
      <c r="E137" s="3">
        <f>AVERAGE(30,90)</f>
        <v>60</v>
      </c>
      <c r="F137" s="3">
        <v>43</v>
      </c>
      <c r="G137" s="3">
        <f>9+6+8+9</f>
        <v>32</v>
      </c>
      <c r="H137" s="3">
        <v>0</v>
      </c>
      <c r="I137" s="3">
        <v>0</v>
      </c>
      <c r="J137" s="3">
        <v>0.4</v>
      </c>
      <c r="K137" s="3">
        <v>3882</v>
      </c>
      <c r="L137" s="45">
        <f t="shared" si="16"/>
        <v>2</v>
      </c>
      <c r="M137" s="2">
        <f t="shared" si="17"/>
        <v>6990</v>
      </c>
      <c r="N137" s="1">
        <f t="shared" si="18"/>
        <v>253.64</v>
      </c>
      <c r="O137" s="45">
        <v>2</v>
      </c>
      <c r="P137" s="45">
        <f t="shared" si="19"/>
        <v>2</v>
      </c>
      <c r="Q137" s="45">
        <f t="shared" si="20"/>
        <v>0</v>
      </c>
      <c r="R137" s="2">
        <f t="shared" si="15"/>
        <v>13980</v>
      </c>
    </row>
    <row r="138" spans="1:19" ht="13">
      <c r="A138" s="3" t="s">
        <v>314</v>
      </c>
      <c r="B138" s="3">
        <v>1005</v>
      </c>
      <c r="C138" s="3" t="s">
        <v>315</v>
      </c>
      <c r="D138" s="5" t="s">
        <v>316</v>
      </c>
      <c r="E138" s="3">
        <v>20</v>
      </c>
      <c r="F138" s="3">
        <v>20</v>
      </c>
      <c r="G138" s="3">
        <f>50+9+6</f>
        <v>65</v>
      </c>
      <c r="H138" s="3">
        <v>0</v>
      </c>
      <c r="I138" s="3">
        <v>0</v>
      </c>
      <c r="J138" s="3">
        <v>1.5</v>
      </c>
      <c r="K138" s="3">
        <v>3203</v>
      </c>
      <c r="L138" s="45">
        <f t="shared" si="16"/>
        <v>1</v>
      </c>
      <c r="M138" s="2">
        <f t="shared" si="17"/>
        <v>56800</v>
      </c>
      <c r="N138" s="1">
        <f t="shared" si="18"/>
        <v>0</v>
      </c>
      <c r="O138" s="45">
        <v>0</v>
      </c>
      <c r="P138" s="45">
        <f t="shared" si="19"/>
        <v>0</v>
      </c>
      <c r="Q138" s="45">
        <f t="shared" si="20"/>
        <v>0</v>
      </c>
      <c r="R138" s="2">
        <f t="shared" si="15"/>
        <v>0</v>
      </c>
    </row>
    <row r="139" spans="1:19" ht="13">
      <c r="A139" s="3" t="s">
        <v>317</v>
      </c>
      <c r="B139" s="48">
        <v>1260</v>
      </c>
      <c r="C139" s="48" t="s">
        <v>315</v>
      </c>
      <c r="D139" s="49" t="s">
        <v>318</v>
      </c>
      <c r="E139" s="3">
        <v>52.5</v>
      </c>
      <c r="F139" s="3">
        <v>21</v>
      </c>
      <c r="G139" s="3">
        <f>8.5*5</f>
        <v>42.5</v>
      </c>
      <c r="H139" s="3">
        <v>0</v>
      </c>
      <c r="I139" s="3">
        <v>0</v>
      </c>
      <c r="J139" s="3">
        <v>5</v>
      </c>
      <c r="K139" s="3">
        <v>3279</v>
      </c>
      <c r="L139" s="45">
        <f t="shared" si="16"/>
        <v>1</v>
      </c>
      <c r="M139" s="2">
        <f t="shared" si="17"/>
        <v>6990</v>
      </c>
      <c r="N139" s="1">
        <f t="shared" si="18"/>
        <v>77.789999999999992</v>
      </c>
      <c r="O139" s="45">
        <v>1</v>
      </c>
      <c r="P139" s="45">
        <f t="shared" si="19"/>
        <v>1</v>
      </c>
      <c r="Q139" s="45">
        <f t="shared" si="20"/>
        <v>0</v>
      </c>
      <c r="R139" s="2">
        <f t="shared" si="15"/>
        <v>6990</v>
      </c>
    </row>
    <row r="140" spans="1:19" ht="13">
      <c r="A140" s="3" t="s">
        <v>319</v>
      </c>
      <c r="B140" s="3">
        <v>619</v>
      </c>
      <c r="C140" s="3" t="s">
        <v>320</v>
      </c>
      <c r="D140" s="5" t="s">
        <v>321</v>
      </c>
      <c r="E140" s="3">
        <v>10</v>
      </c>
      <c r="F140" s="3">
        <v>5</v>
      </c>
      <c r="G140" s="3">
        <f>18*7-3</f>
        <v>123</v>
      </c>
      <c r="H140" s="3">
        <f>11+7*4</f>
        <v>39</v>
      </c>
      <c r="I140" s="3">
        <v>0</v>
      </c>
      <c r="J140" s="3">
        <v>5.7</v>
      </c>
      <c r="K140" s="3">
        <v>3850</v>
      </c>
      <c r="L140" s="45">
        <f t="shared" si="16"/>
        <v>0</v>
      </c>
      <c r="M140" s="2">
        <f t="shared" si="17"/>
        <v>56800</v>
      </c>
      <c r="N140" s="1">
        <f t="shared" si="18"/>
        <v>0</v>
      </c>
      <c r="O140" s="45">
        <v>0</v>
      </c>
      <c r="P140" s="45">
        <f t="shared" si="19"/>
        <v>0</v>
      </c>
      <c r="Q140" s="45">
        <f t="shared" si="20"/>
        <v>0</v>
      </c>
      <c r="R140" s="2">
        <f t="shared" si="15"/>
        <v>0</v>
      </c>
    </row>
    <row r="141" spans="1:19" ht="13">
      <c r="A141" s="3" t="s">
        <v>322</v>
      </c>
      <c r="B141" s="3">
        <v>124</v>
      </c>
      <c r="C141" s="3" t="s">
        <v>183</v>
      </c>
      <c r="D141" s="5" t="s">
        <v>323</v>
      </c>
      <c r="E141" s="3">
        <v>15</v>
      </c>
      <c r="F141" s="3">
        <v>20</v>
      </c>
      <c r="G141" s="3">
        <f>9.5*6</f>
        <v>57</v>
      </c>
      <c r="H141" s="3">
        <v>0</v>
      </c>
      <c r="I141" s="3">
        <v>0</v>
      </c>
      <c r="J141" s="3">
        <v>5.7</v>
      </c>
      <c r="K141" s="3">
        <v>3280</v>
      </c>
      <c r="L141" s="45">
        <f t="shared" si="16"/>
        <v>1</v>
      </c>
      <c r="M141" s="2">
        <f t="shared" si="17"/>
        <v>56800</v>
      </c>
      <c r="N141" s="1">
        <f t="shared" si="18"/>
        <v>0</v>
      </c>
      <c r="O141" s="45">
        <v>0</v>
      </c>
      <c r="P141" s="45">
        <f t="shared" si="19"/>
        <v>0</v>
      </c>
      <c r="Q141" s="45">
        <f t="shared" si="20"/>
        <v>0</v>
      </c>
      <c r="R141" s="2">
        <f t="shared" si="15"/>
        <v>0</v>
      </c>
    </row>
    <row r="142" spans="1:19" s="11" customFormat="1" ht="13">
      <c r="A142" s="7" t="s">
        <v>324</v>
      </c>
      <c r="B142" s="50">
        <v>147</v>
      </c>
      <c r="C142" s="50" t="s">
        <v>183</v>
      </c>
      <c r="D142" s="51" t="s">
        <v>325</v>
      </c>
      <c r="E142" s="7">
        <f>AVERAGE(30,3.5*60)</f>
        <v>120</v>
      </c>
      <c r="F142" s="7">
        <v>50</v>
      </c>
      <c r="G142" s="7">
        <v>40</v>
      </c>
      <c r="H142" s="7">
        <v>0</v>
      </c>
      <c r="I142" s="7">
        <v>0</v>
      </c>
      <c r="J142" s="7">
        <v>3.5</v>
      </c>
      <c r="K142" s="7">
        <v>3427</v>
      </c>
      <c r="L142" s="45">
        <f t="shared" si="16"/>
        <v>2</v>
      </c>
      <c r="M142" s="2">
        <f t="shared" si="17"/>
        <v>6990</v>
      </c>
      <c r="N142" s="1">
        <f t="shared" si="18"/>
        <v>318.54000000000002</v>
      </c>
      <c r="O142" s="45">
        <v>2</v>
      </c>
      <c r="P142" s="45">
        <f t="shared" si="19"/>
        <v>2</v>
      </c>
      <c r="Q142" s="45">
        <f t="shared" si="20"/>
        <v>0</v>
      </c>
      <c r="R142" s="9">
        <f t="shared" si="15"/>
        <v>13980</v>
      </c>
      <c r="S142" s="10"/>
    </row>
    <row r="143" spans="1:19" ht="15.75" customHeight="1">
      <c r="A143" s="15"/>
      <c r="B143" s="15"/>
      <c r="C143" s="12"/>
      <c r="D143" s="13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1:19" ht="15.75" customHeight="1">
      <c r="A144" s="15"/>
      <c r="B144" s="15"/>
      <c r="C144" s="67" t="s">
        <v>23</v>
      </c>
      <c r="D144" s="68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ht="15.75" customHeight="1" thickBot="1">
      <c r="A145" s="15"/>
      <c r="B145" s="15"/>
      <c r="C145" s="69"/>
      <c r="D145" s="70"/>
      <c r="E145" s="15"/>
      <c r="F145" s="15"/>
      <c r="G145" s="15"/>
      <c r="H145" s="15"/>
      <c r="I145" s="15"/>
      <c r="J145" s="15"/>
      <c r="K145" s="15"/>
      <c r="L145" s="15"/>
      <c r="M145" s="15" t="s">
        <v>332</v>
      </c>
      <c r="N145" s="15"/>
      <c r="O145" s="15"/>
      <c r="P145" s="15"/>
      <c r="Q145" s="15"/>
      <c r="R145" s="15"/>
    </row>
    <row r="146" spans="1:18" ht="15.75" customHeight="1">
      <c r="A146" s="15"/>
      <c r="B146" s="15"/>
      <c r="C146" s="38" t="s">
        <v>51</v>
      </c>
      <c r="D146" s="19">
        <f>'CS Pricing'!E8</f>
        <v>6990</v>
      </c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ht="15.75" customHeight="1" thickBot="1">
      <c r="A147" s="15"/>
      <c r="B147" s="15"/>
      <c r="C147" s="39" t="s">
        <v>59</v>
      </c>
      <c r="D147" s="20">
        <f>'CS Pricing'!E15</f>
        <v>56800</v>
      </c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ht="15.75" customHeight="1" thickBot="1">
      <c r="A148" s="15"/>
      <c r="B148" s="15"/>
      <c r="C148" s="40"/>
      <c r="D148" s="18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ht="15.75" customHeight="1" thickBot="1">
      <c r="A149" s="15"/>
      <c r="B149" s="15"/>
      <c r="C149" s="41" t="s">
        <v>66</v>
      </c>
      <c r="D149" s="21">
        <v>500000</v>
      </c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ht="15.75" customHeight="1">
      <c r="A150" s="15"/>
      <c r="B150" s="15"/>
      <c r="C150" s="14"/>
      <c r="D150" s="13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ht="15.75" customHeight="1">
      <c r="A151" s="15"/>
      <c r="B151" s="15"/>
      <c r="C151" s="71" t="s">
        <v>67</v>
      </c>
      <c r="D151" s="72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 ht="15.75" customHeight="1" thickBot="1">
      <c r="A152" s="15"/>
      <c r="B152" s="15"/>
      <c r="C152" s="73"/>
      <c r="D152" s="74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ht="15.75" customHeight="1" thickBot="1">
      <c r="A153" s="15"/>
      <c r="B153" s="15"/>
      <c r="C153" s="34" t="s">
        <v>326</v>
      </c>
      <c r="D153" s="22">
        <f>SUM(N2:N142)</f>
        <v>12832.599999999997</v>
      </c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ht="15.75" customHeight="1" thickBot="1">
      <c r="A154" s="15"/>
      <c r="B154" s="15"/>
      <c r="C154" s="35"/>
      <c r="D154" s="17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ht="15.75" customHeight="1">
      <c r="A155" s="15"/>
      <c r="B155" s="15"/>
      <c r="C155" s="36" t="s">
        <v>69</v>
      </c>
      <c r="D155" s="23">
        <f>SUM(O2:O142)</f>
        <v>64</v>
      </c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ht="15.75" customHeight="1" thickBot="1">
      <c r="A156" s="15"/>
      <c r="B156" s="15"/>
      <c r="C156" s="37" t="s">
        <v>72</v>
      </c>
      <c r="D156" s="24">
        <f>SUM(R2:R142)</f>
        <v>497170</v>
      </c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ht="15.75" customHeight="1">
      <c r="A157" s="15"/>
      <c r="B157" s="15"/>
      <c r="C157" s="36" t="s">
        <v>330</v>
      </c>
      <c r="D157" s="23">
        <f>SUM(P2:P142)</f>
        <v>63</v>
      </c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ht="15.75" customHeight="1" thickBot="1">
      <c r="A158" s="15"/>
      <c r="B158" s="15"/>
      <c r="C158" s="37" t="s">
        <v>331</v>
      </c>
      <c r="D158" s="33">
        <f>SUM(Q2:Q142)</f>
        <v>1</v>
      </c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ht="15.75" customHeight="1">
      <c r="A159" s="15"/>
      <c r="B159" s="15"/>
      <c r="C159" s="14"/>
      <c r="D159" s="13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ht="15.75" customHeight="1">
      <c r="A160" s="15"/>
      <c r="B160" s="15"/>
      <c r="C160" s="14"/>
      <c r="D160" s="13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18" ht="15.75" customHeight="1">
      <c r="A161" s="15"/>
      <c r="B161" s="15"/>
      <c r="C161" s="14"/>
      <c r="D161" s="13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</row>
    <row r="162" spans="1:18" ht="15.75" customHeight="1">
      <c r="A162" s="15"/>
      <c r="B162" s="15"/>
      <c r="C162" s="15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</row>
  </sheetData>
  <mergeCells count="2">
    <mergeCell ref="C144:D145"/>
    <mergeCell ref="C151:D152"/>
  </mergeCells>
  <conditionalFormatting sqref="D1:E142">
    <cfRule type="cellIs" dxfId="6" priority="4" operator="lessThan">
      <formula>15</formula>
    </cfRule>
  </conditionalFormatting>
  <conditionalFormatting sqref="F1:F142">
    <cfRule type="cellIs" dxfId="5" priority="6" operator="lessThan">
      <formula>20</formula>
    </cfRule>
  </conditionalFormatting>
  <conditionalFormatting sqref="O2:Q142">
    <cfRule type="colorScale" priority="41">
      <colorScale>
        <cfvo type="min"/>
        <cfvo type="max"/>
        <color rgb="FFFCFCFF"/>
        <color rgb="FF63BE7B"/>
      </colorScale>
    </cfRule>
  </conditionalFormatting>
  <conditionalFormatting sqref="L2:L142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S162"/>
  <sheetViews>
    <sheetView tabSelected="1" topLeftCell="B1" zoomScale="80" zoomScaleNormal="80" zoomScalePageLayoutView="80" workbookViewId="0">
      <pane ySplit="1" topLeftCell="A2" activePane="bottomLeft" state="frozen"/>
      <selection pane="bottomLeft" activeCell="D10" sqref="D10"/>
    </sheetView>
  </sheetViews>
  <sheetFormatPr baseColWidth="10" defaultColWidth="14.5" defaultRowHeight="15.75" customHeight="1" x14ac:dyDescent="0"/>
  <cols>
    <col min="1" max="1" width="10.33203125" hidden="1" customWidth="1"/>
    <col min="2" max="2" width="9.6640625" customWidth="1"/>
    <col min="3" max="3" width="27.6640625" customWidth="1"/>
    <col min="4" max="4" width="47" style="6" customWidth="1"/>
    <col min="5" max="5" width="13" hidden="1" customWidth="1"/>
    <col min="6" max="6" width="9.5" hidden="1" customWidth="1"/>
    <col min="7" max="7" width="7.5" hidden="1" customWidth="1"/>
    <col min="8" max="8" width="18.5" hidden="1" customWidth="1"/>
    <col min="9" max="9" width="11.33203125" hidden="1" customWidth="1"/>
    <col min="10" max="10" width="11.1640625" hidden="1" customWidth="1"/>
    <col min="11" max="11" width="12.5" hidden="1" customWidth="1"/>
    <col min="12" max="12" width="15.1640625" bestFit="1" customWidth="1"/>
    <col min="14" max="14" width="24.33203125" bestFit="1" customWidth="1"/>
    <col min="15" max="15" width="16.5" bestFit="1" customWidth="1"/>
    <col min="19" max="19" width="14.5" style="4"/>
  </cols>
  <sheetData>
    <row r="1" spans="1:19" s="32" customFormat="1" ht="13">
      <c r="A1" s="26" t="s">
        <v>0</v>
      </c>
      <c r="B1" s="27" t="s">
        <v>1</v>
      </c>
      <c r="C1" s="27" t="s">
        <v>2</v>
      </c>
      <c r="D1" s="28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46" t="s">
        <v>11</v>
      </c>
      <c r="M1" s="46" t="s">
        <v>12</v>
      </c>
      <c r="N1" s="46" t="s">
        <v>13</v>
      </c>
      <c r="O1" s="46" t="s">
        <v>14</v>
      </c>
      <c r="P1" s="47" t="s">
        <v>328</v>
      </c>
      <c r="Q1" s="47" t="s">
        <v>329</v>
      </c>
      <c r="R1" s="47" t="s">
        <v>15</v>
      </c>
      <c r="S1" s="31"/>
    </row>
    <row r="2" spans="1:19" ht="13">
      <c r="A2" s="25" t="s">
        <v>16</v>
      </c>
      <c r="B2" s="25">
        <v>9898</v>
      </c>
      <c r="C2" s="25" t="s">
        <v>17</v>
      </c>
      <c r="D2" s="44" t="s">
        <v>18</v>
      </c>
      <c r="E2" s="3">
        <v>40</v>
      </c>
      <c r="F2" s="3">
        <v>70</v>
      </c>
      <c r="G2" s="3">
        <v>99.5</v>
      </c>
      <c r="H2" s="3">
        <v>13</v>
      </c>
      <c r="I2" s="3">
        <v>8</v>
      </c>
      <c r="J2" s="3">
        <v>0</v>
      </c>
      <c r="K2" s="3">
        <v>3033</v>
      </c>
      <c r="L2" s="45">
        <f>IF(F2&gt;=20,IF(F2&gt;40,2,1),0)</f>
        <v>2</v>
      </c>
      <c r="M2" s="2">
        <f t="shared" ref="M2:M33" si="0">IF(E2&gt;45,$D$146,$D$147)</f>
        <v>56800</v>
      </c>
      <c r="N2" s="1">
        <f>SUM(E2+G2+H2+I2-(10*J2)+(K2/100))*O2</f>
        <v>0</v>
      </c>
      <c r="O2" s="45">
        <v>0</v>
      </c>
      <c r="P2" s="45">
        <f t="shared" ref="P2:P33" si="1">IF(M2=$D$146,O2,0)</f>
        <v>0</v>
      </c>
      <c r="Q2" s="45">
        <f t="shared" ref="Q2:Q33" si="2">IF(M2=$D$147,O2,0)</f>
        <v>0</v>
      </c>
      <c r="R2" s="2">
        <f t="shared" ref="R2:R64" si="3">O2*M2</f>
        <v>0</v>
      </c>
    </row>
    <row r="3" spans="1:19" ht="13">
      <c r="A3" s="48" t="s">
        <v>19</v>
      </c>
      <c r="B3" s="48">
        <v>9516</v>
      </c>
      <c r="C3" s="48" t="s">
        <v>17</v>
      </c>
      <c r="D3" s="49" t="s">
        <v>20</v>
      </c>
      <c r="E3" s="3">
        <v>60</v>
      </c>
      <c r="F3" s="3">
        <v>55</v>
      </c>
      <c r="G3" s="3">
        <v>168</v>
      </c>
      <c r="H3" s="3">
        <v>84</v>
      </c>
      <c r="I3" s="3">
        <v>0</v>
      </c>
      <c r="J3" s="3">
        <v>0.2</v>
      </c>
      <c r="K3" s="3">
        <v>3223</v>
      </c>
      <c r="L3" s="45">
        <f t="shared" ref="L3:L65" si="4">IF(F3&gt;=20,IF(F3&gt;40,2,1),0)</f>
        <v>2</v>
      </c>
      <c r="M3" s="2">
        <f t="shared" si="0"/>
        <v>6990</v>
      </c>
      <c r="N3" s="1">
        <f t="shared" ref="N3:N65" si="5">SUM(E3+G3+H3+I3-(10*J3)+(K3/100))*O3</f>
        <v>342.23</v>
      </c>
      <c r="O3" s="45">
        <v>1</v>
      </c>
      <c r="P3" s="45">
        <f t="shared" si="1"/>
        <v>1</v>
      </c>
      <c r="Q3" s="45">
        <f t="shared" si="2"/>
        <v>0</v>
      </c>
      <c r="R3" s="2">
        <f t="shared" si="3"/>
        <v>6990</v>
      </c>
    </row>
    <row r="4" spans="1:19" ht="13">
      <c r="A4" s="3" t="s">
        <v>21</v>
      </c>
      <c r="B4" s="3">
        <v>9404</v>
      </c>
      <c r="C4" s="3" t="s">
        <v>17</v>
      </c>
      <c r="D4" s="5" t="s">
        <v>22</v>
      </c>
      <c r="E4" s="3">
        <v>25</v>
      </c>
      <c r="F4" s="3">
        <v>5</v>
      </c>
      <c r="G4" s="3">
        <v>70</v>
      </c>
      <c r="H4" s="3">
        <v>0</v>
      </c>
      <c r="I4" s="3">
        <v>0</v>
      </c>
      <c r="J4" s="3">
        <v>0.2</v>
      </c>
      <c r="K4" s="3">
        <v>3123</v>
      </c>
      <c r="L4" s="45">
        <f t="shared" si="4"/>
        <v>0</v>
      </c>
      <c r="M4" s="2">
        <f t="shared" si="0"/>
        <v>56800</v>
      </c>
      <c r="N4" s="1">
        <f t="shared" si="5"/>
        <v>0</v>
      </c>
      <c r="O4" s="45">
        <v>0</v>
      </c>
      <c r="P4" s="45">
        <f t="shared" si="1"/>
        <v>0</v>
      </c>
      <c r="Q4" s="45">
        <f t="shared" si="2"/>
        <v>0</v>
      </c>
      <c r="R4" s="2">
        <f t="shared" si="3"/>
        <v>0</v>
      </c>
    </row>
    <row r="5" spans="1:19" ht="13">
      <c r="A5" s="3" t="s">
        <v>24</v>
      </c>
      <c r="B5" s="3">
        <v>9411</v>
      </c>
      <c r="C5" s="3" t="s">
        <v>17</v>
      </c>
      <c r="D5" s="5" t="s">
        <v>25</v>
      </c>
      <c r="E5" s="3">
        <v>10</v>
      </c>
      <c r="F5" s="3">
        <v>2</v>
      </c>
      <c r="G5" s="3">
        <v>131</v>
      </c>
      <c r="H5" s="3">
        <v>57</v>
      </c>
      <c r="I5" s="3">
        <v>0</v>
      </c>
      <c r="J5" s="3">
        <v>0.1</v>
      </c>
      <c r="K5" s="3">
        <v>3295</v>
      </c>
      <c r="L5" s="45">
        <f t="shared" si="4"/>
        <v>0</v>
      </c>
      <c r="M5" s="2">
        <f t="shared" si="0"/>
        <v>56800</v>
      </c>
      <c r="N5" s="1">
        <f t="shared" si="5"/>
        <v>0</v>
      </c>
      <c r="O5" s="45">
        <v>0</v>
      </c>
      <c r="P5" s="45">
        <f t="shared" si="1"/>
        <v>0</v>
      </c>
      <c r="Q5" s="45">
        <f t="shared" si="2"/>
        <v>0</v>
      </c>
      <c r="R5" s="2">
        <f t="shared" si="3"/>
        <v>0</v>
      </c>
    </row>
    <row r="6" spans="1:19" ht="13">
      <c r="A6" s="3" t="s">
        <v>26</v>
      </c>
      <c r="B6" s="3">
        <v>9100</v>
      </c>
      <c r="C6" s="3" t="s">
        <v>17</v>
      </c>
      <c r="D6" s="5" t="s">
        <v>27</v>
      </c>
      <c r="E6" s="3">
        <v>25</v>
      </c>
      <c r="F6" s="3">
        <v>38</v>
      </c>
      <c r="G6" s="3">
        <v>98</v>
      </c>
      <c r="H6" s="3">
        <v>35</v>
      </c>
      <c r="I6" s="3">
        <v>0</v>
      </c>
      <c r="J6" s="3">
        <v>0.5</v>
      </c>
      <c r="K6" s="3">
        <v>3295</v>
      </c>
      <c r="L6" s="45">
        <f t="shared" si="4"/>
        <v>1</v>
      </c>
      <c r="M6" s="2">
        <f t="shared" si="0"/>
        <v>56800</v>
      </c>
      <c r="N6" s="1">
        <f t="shared" si="5"/>
        <v>0</v>
      </c>
      <c r="O6" s="45">
        <v>0</v>
      </c>
      <c r="P6" s="45">
        <f t="shared" si="1"/>
        <v>0</v>
      </c>
      <c r="Q6" s="45">
        <f t="shared" si="2"/>
        <v>0</v>
      </c>
      <c r="R6" s="2">
        <f t="shared" si="3"/>
        <v>0</v>
      </c>
    </row>
    <row r="7" spans="1:19" ht="13">
      <c r="A7" s="3" t="s">
        <v>31</v>
      </c>
      <c r="B7" s="3">
        <v>9155</v>
      </c>
      <c r="C7" s="3" t="s">
        <v>17</v>
      </c>
      <c r="D7" s="5" t="s">
        <v>32</v>
      </c>
      <c r="E7" s="3">
        <v>30</v>
      </c>
      <c r="F7" s="3">
        <v>20</v>
      </c>
      <c r="G7" s="3">
        <v>58</v>
      </c>
      <c r="H7" s="3">
        <v>6</v>
      </c>
      <c r="I7" s="3">
        <v>4</v>
      </c>
      <c r="J7" s="3">
        <v>0.2</v>
      </c>
      <c r="K7" s="3">
        <v>3295</v>
      </c>
      <c r="L7" s="45">
        <f t="shared" si="4"/>
        <v>1</v>
      </c>
      <c r="M7" s="2">
        <f t="shared" si="0"/>
        <v>56800</v>
      </c>
      <c r="N7" s="1">
        <f t="shared" si="5"/>
        <v>0</v>
      </c>
      <c r="O7" s="45">
        <v>0</v>
      </c>
      <c r="P7" s="45">
        <f t="shared" si="1"/>
        <v>0</v>
      </c>
      <c r="Q7" s="45">
        <f t="shared" si="2"/>
        <v>0</v>
      </c>
      <c r="R7" s="2">
        <f t="shared" si="3"/>
        <v>0</v>
      </c>
    </row>
    <row r="8" spans="1:19" ht="13">
      <c r="A8" s="3" t="s">
        <v>33</v>
      </c>
      <c r="B8" s="3">
        <v>9002</v>
      </c>
      <c r="C8" s="3" t="s">
        <v>17</v>
      </c>
      <c r="D8" s="5" t="s">
        <v>34</v>
      </c>
      <c r="E8" s="3">
        <v>15</v>
      </c>
      <c r="F8" s="3">
        <v>64</v>
      </c>
      <c r="G8" s="3">
        <v>168</v>
      </c>
      <c r="H8" s="3">
        <v>84</v>
      </c>
      <c r="I8" s="3">
        <v>0</v>
      </c>
      <c r="J8" s="3">
        <v>0.4</v>
      </c>
      <c r="K8" s="3">
        <v>3195</v>
      </c>
      <c r="L8" s="45">
        <f t="shared" si="4"/>
        <v>2</v>
      </c>
      <c r="M8" s="2">
        <f t="shared" si="0"/>
        <v>56800</v>
      </c>
      <c r="N8" s="1">
        <f t="shared" si="5"/>
        <v>0</v>
      </c>
      <c r="O8" s="45">
        <v>0</v>
      </c>
      <c r="P8" s="45">
        <f t="shared" si="1"/>
        <v>0</v>
      </c>
      <c r="Q8" s="45">
        <f t="shared" si="2"/>
        <v>0</v>
      </c>
      <c r="R8" s="2">
        <f t="shared" si="3"/>
        <v>0</v>
      </c>
    </row>
    <row r="9" spans="1:19" ht="13">
      <c r="A9" s="3" t="s">
        <v>35</v>
      </c>
      <c r="B9" s="3">
        <v>9003</v>
      </c>
      <c r="C9" s="3" t="s">
        <v>17</v>
      </c>
      <c r="D9" s="5" t="s">
        <v>36</v>
      </c>
      <c r="E9" s="3">
        <v>15</v>
      </c>
      <c r="F9" s="3">
        <v>30</v>
      </c>
      <c r="G9" s="3">
        <v>53</v>
      </c>
      <c r="H9" s="3">
        <v>0</v>
      </c>
      <c r="I9" s="3">
        <v>3</v>
      </c>
      <c r="J9" s="3">
        <v>0.2</v>
      </c>
      <c r="K9" s="3">
        <v>3372</v>
      </c>
      <c r="L9" s="45">
        <f t="shared" si="4"/>
        <v>1</v>
      </c>
      <c r="M9" s="2">
        <f t="shared" si="0"/>
        <v>56800</v>
      </c>
      <c r="N9" s="1">
        <f t="shared" si="5"/>
        <v>0</v>
      </c>
      <c r="O9" s="45">
        <v>0</v>
      </c>
      <c r="P9" s="45">
        <f t="shared" si="1"/>
        <v>0</v>
      </c>
      <c r="Q9" s="45">
        <f t="shared" si="2"/>
        <v>0</v>
      </c>
      <c r="R9" s="2">
        <f t="shared" si="3"/>
        <v>0</v>
      </c>
    </row>
    <row r="10" spans="1:19" ht="13">
      <c r="A10" s="3" t="s">
        <v>37</v>
      </c>
      <c r="B10" s="3">
        <v>8929</v>
      </c>
      <c r="C10" s="3" t="s">
        <v>17</v>
      </c>
      <c r="D10" s="5" t="s">
        <v>38</v>
      </c>
      <c r="E10" s="3">
        <v>70</v>
      </c>
      <c r="F10" s="3">
        <v>9</v>
      </c>
      <c r="G10" s="3">
        <v>79</v>
      </c>
      <c r="H10" s="3">
        <v>12</v>
      </c>
      <c r="I10" s="3">
        <v>0</v>
      </c>
      <c r="J10" s="3">
        <v>0.3</v>
      </c>
      <c r="K10" s="3">
        <v>3403</v>
      </c>
      <c r="L10" s="45">
        <f t="shared" si="4"/>
        <v>0</v>
      </c>
      <c r="M10" s="2">
        <f t="shared" si="0"/>
        <v>6990</v>
      </c>
      <c r="N10" s="1">
        <f t="shared" si="5"/>
        <v>0</v>
      </c>
      <c r="O10" s="45">
        <v>0</v>
      </c>
      <c r="P10" s="45">
        <f t="shared" si="1"/>
        <v>0</v>
      </c>
      <c r="Q10" s="45">
        <f t="shared" si="2"/>
        <v>0</v>
      </c>
      <c r="R10" s="2">
        <f t="shared" si="3"/>
        <v>0</v>
      </c>
    </row>
    <row r="11" spans="1:19" ht="13">
      <c r="A11" s="3" t="s">
        <v>39</v>
      </c>
      <c r="B11" s="3">
        <v>8900</v>
      </c>
      <c r="C11" s="3" t="s">
        <v>17</v>
      </c>
      <c r="D11" s="5" t="s">
        <v>40</v>
      </c>
      <c r="E11" s="3">
        <v>52.5</v>
      </c>
      <c r="F11" s="3">
        <v>75</v>
      </c>
      <c r="G11" s="3">
        <v>62</v>
      </c>
      <c r="H11" s="3">
        <v>4</v>
      </c>
      <c r="I11" s="3">
        <v>0</v>
      </c>
      <c r="J11" s="3">
        <v>0.3</v>
      </c>
      <c r="K11" s="3">
        <v>3353</v>
      </c>
      <c r="L11" s="45">
        <f t="shared" si="4"/>
        <v>2</v>
      </c>
      <c r="M11" s="2">
        <f t="shared" si="0"/>
        <v>6990</v>
      </c>
      <c r="N11" s="1">
        <f t="shared" si="5"/>
        <v>0</v>
      </c>
      <c r="O11" s="45">
        <v>0</v>
      </c>
      <c r="P11" s="45">
        <f t="shared" si="1"/>
        <v>0</v>
      </c>
      <c r="Q11" s="45">
        <f t="shared" si="2"/>
        <v>0</v>
      </c>
      <c r="R11" s="2">
        <f t="shared" si="3"/>
        <v>0</v>
      </c>
    </row>
    <row r="12" spans="1:19" ht="13">
      <c r="A12" s="3" t="s">
        <v>41</v>
      </c>
      <c r="B12" s="3">
        <v>8805</v>
      </c>
      <c r="C12" s="3" t="s">
        <v>17</v>
      </c>
      <c r="D12" s="5" t="s">
        <v>42</v>
      </c>
      <c r="E12" s="3">
        <v>15</v>
      </c>
      <c r="F12" s="3">
        <v>50</v>
      </c>
      <c r="G12" s="3">
        <v>46</v>
      </c>
      <c r="H12" s="3">
        <v>0</v>
      </c>
      <c r="I12" s="3">
        <v>0</v>
      </c>
      <c r="J12" s="3">
        <v>0.4</v>
      </c>
      <c r="K12" s="3">
        <v>3618</v>
      </c>
      <c r="L12" s="45">
        <f t="shared" si="4"/>
        <v>2</v>
      </c>
      <c r="M12" s="2">
        <f t="shared" si="0"/>
        <v>56800</v>
      </c>
      <c r="N12" s="1">
        <f t="shared" si="5"/>
        <v>0</v>
      </c>
      <c r="O12" s="45">
        <v>0</v>
      </c>
      <c r="P12" s="45">
        <f t="shared" si="1"/>
        <v>0</v>
      </c>
      <c r="Q12" s="45">
        <f t="shared" si="2"/>
        <v>0</v>
      </c>
      <c r="R12" s="2">
        <f t="shared" si="3"/>
        <v>0</v>
      </c>
    </row>
    <row r="13" spans="1:19" ht="13">
      <c r="A13" s="3" t="s">
        <v>43</v>
      </c>
      <c r="B13" s="3">
        <v>8806</v>
      </c>
      <c r="C13" s="3" t="s">
        <v>17</v>
      </c>
      <c r="D13" s="5" t="s">
        <v>44</v>
      </c>
      <c r="E13" s="3">
        <v>30</v>
      </c>
      <c r="F13" s="3">
        <v>26</v>
      </c>
      <c r="G13" s="3">
        <v>75</v>
      </c>
      <c r="H13" s="3">
        <v>28</v>
      </c>
      <c r="I13" s="3">
        <v>0</v>
      </c>
      <c r="J13" s="3">
        <v>0.4</v>
      </c>
      <c r="K13" s="3">
        <v>3568</v>
      </c>
      <c r="L13" s="45">
        <f t="shared" si="4"/>
        <v>1</v>
      </c>
      <c r="M13" s="2">
        <f t="shared" si="0"/>
        <v>56800</v>
      </c>
      <c r="N13" s="1">
        <f t="shared" si="5"/>
        <v>0</v>
      </c>
      <c r="O13" s="45">
        <v>0</v>
      </c>
      <c r="P13" s="45">
        <f t="shared" si="1"/>
        <v>0</v>
      </c>
      <c r="Q13" s="45">
        <f t="shared" si="2"/>
        <v>0</v>
      </c>
      <c r="R13" s="2">
        <f t="shared" si="3"/>
        <v>0</v>
      </c>
    </row>
    <row r="14" spans="1:19" ht="13">
      <c r="A14" s="3" t="s">
        <v>45</v>
      </c>
      <c r="B14" s="3">
        <v>8703</v>
      </c>
      <c r="C14" s="3" t="s">
        <v>17</v>
      </c>
      <c r="D14" s="5" t="s">
        <v>46</v>
      </c>
      <c r="E14" s="3">
        <v>15</v>
      </c>
      <c r="F14" s="3">
        <v>48</v>
      </c>
      <c r="G14" s="3">
        <v>105</v>
      </c>
      <c r="H14" s="3">
        <v>42</v>
      </c>
      <c r="I14" s="3">
        <v>0</v>
      </c>
      <c r="J14" s="3">
        <v>0.4</v>
      </c>
      <c r="K14" s="3">
        <v>3970</v>
      </c>
      <c r="L14" s="45">
        <f t="shared" si="4"/>
        <v>2</v>
      </c>
      <c r="M14" s="2">
        <f t="shared" si="0"/>
        <v>56800</v>
      </c>
      <c r="N14" s="1">
        <f t="shared" si="5"/>
        <v>0</v>
      </c>
      <c r="O14" s="45">
        <v>0</v>
      </c>
      <c r="P14" s="45">
        <f t="shared" si="1"/>
        <v>0</v>
      </c>
      <c r="Q14" s="45">
        <f t="shared" si="2"/>
        <v>0</v>
      </c>
      <c r="R14" s="2">
        <f t="shared" si="3"/>
        <v>0</v>
      </c>
    </row>
    <row r="15" spans="1:19" ht="13">
      <c r="A15" s="3" t="s">
        <v>47</v>
      </c>
      <c r="B15" s="3">
        <v>8702</v>
      </c>
      <c r="C15" s="3" t="s">
        <v>17</v>
      </c>
      <c r="D15" s="5" t="s">
        <v>48</v>
      </c>
      <c r="E15" s="3">
        <v>45</v>
      </c>
      <c r="F15" s="3">
        <v>21</v>
      </c>
      <c r="G15" s="3">
        <v>84</v>
      </c>
      <c r="H15" s="3">
        <v>7</v>
      </c>
      <c r="I15" s="3">
        <v>0</v>
      </c>
      <c r="J15" s="3">
        <v>0.4</v>
      </c>
      <c r="K15" s="3">
        <v>3880</v>
      </c>
      <c r="L15" s="45">
        <f t="shared" si="4"/>
        <v>1</v>
      </c>
      <c r="M15" s="2">
        <f t="shared" si="0"/>
        <v>56800</v>
      </c>
      <c r="N15" s="1">
        <f t="shared" si="5"/>
        <v>0</v>
      </c>
      <c r="O15" s="45">
        <v>0</v>
      </c>
      <c r="P15" s="45">
        <f t="shared" si="1"/>
        <v>0</v>
      </c>
      <c r="Q15" s="45">
        <f t="shared" si="2"/>
        <v>0</v>
      </c>
      <c r="R15" s="2">
        <f t="shared" si="3"/>
        <v>0</v>
      </c>
    </row>
    <row r="16" spans="1:19" ht="13">
      <c r="A16" s="3" t="s">
        <v>49</v>
      </c>
      <c r="B16" s="3">
        <v>8650</v>
      </c>
      <c r="C16" s="3" t="s">
        <v>17</v>
      </c>
      <c r="D16" s="5" t="s">
        <v>50</v>
      </c>
      <c r="E16" s="3">
        <v>15</v>
      </c>
      <c r="F16" s="3">
        <v>0</v>
      </c>
      <c r="G16" s="3">
        <f>11*7-2</f>
        <v>75</v>
      </c>
      <c r="H16" s="3">
        <v>0</v>
      </c>
      <c r="I16" s="3">
        <v>2</v>
      </c>
      <c r="J16" s="3">
        <v>0.5</v>
      </c>
      <c r="K16" s="3">
        <v>3920</v>
      </c>
      <c r="L16" s="45">
        <f t="shared" si="4"/>
        <v>0</v>
      </c>
      <c r="M16" s="2">
        <f t="shared" si="0"/>
        <v>56800</v>
      </c>
      <c r="N16" s="1">
        <f t="shared" si="5"/>
        <v>0</v>
      </c>
      <c r="O16" s="45">
        <v>0</v>
      </c>
      <c r="P16" s="45">
        <f t="shared" si="1"/>
        <v>0</v>
      </c>
      <c r="Q16" s="45">
        <f t="shared" si="2"/>
        <v>0</v>
      </c>
      <c r="R16" s="2">
        <f t="shared" si="3"/>
        <v>0</v>
      </c>
    </row>
    <row r="17" spans="1:18" ht="13">
      <c r="A17" s="3" t="s">
        <v>52</v>
      </c>
      <c r="B17" s="3">
        <v>8556</v>
      </c>
      <c r="C17" s="3" t="s">
        <v>17</v>
      </c>
      <c r="D17" s="5" t="s">
        <v>53</v>
      </c>
      <c r="E17" s="3">
        <v>45</v>
      </c>
      <c r="F17" s="3">
        <v>26</v>
      </c>
      <c r="G17" s="3">
        <v>49</v>
      </c>
      <c r="H17" s="3">
        <v>0</v>
      </c>
      <c r="I17" s="3">
        <v>0</v>
      </c>
      <c r="J17" s="3">
        <v>0.5</v>
      </c>
      <c r="K17" s="3">
        <v>4645</v>
      </c>
      <c r="L17" s="45">
        <f t="shared" si="4"/>
        <v>1</v>
      </c>
      <c r="M17" s="2">
        <f t="shared" si="0"/>
        <v>56800</v>
      </c>
      <c r="N17" s="1">
        <f t="shared" si="5"/>
        <v>0</v>
      </c>
      <c r="O17" s="45">
        <v>0</v>
      </c>
      <c r="P17" s="45">
        <f t="shared" si="1"/>
        <v>0</v>
      </c>
      <c r="Q17" s="45">
        <f t="shared" si="2"/>
        <v>0</v>
      </c>
      <c r="R17" s="2">
        <f t="shared" si="3"/>
        <v>0</v>
      </c>
    </row>
    <row r="18" spans="1:18" ht="13">
      <c r="A18" s="3" t="s">
        <v>54</v>
      </c>
      <c r="B18" s="3">
        <v>8651</v>
      </c>
      <c r="C18" s="3" t="s">
        <v>17</v>
      </c>
      <c r="D18" s="5" t="s">
        <v>55</v>
      </c>
      <c r="E18" s="3">
        <v>60</v>
      </c>
      <c r="F18" s="3">
        <v>78</v>
      </c>
      <c r="G18" s="3">
        <v>97</v>
      </c>
      <c r="H18" s="3">
        <v>47</v>
      </c>
      <c r="I18" s="3">
        <v>0</v>
      </c>
      <c r="J18" s="3">
        <v>0.5</v>
      </c>
      <c r="K18" s="3">
        <v>4047</v>
      </c>
      <c r="L18" s="45">
        <f t="shared" si="4"/>
        <v>2</v>
      </c>
      <c r="M18" s="2">
        <f t="shared" si="0"/>
        <v>6990</v>
      </c>
      <c r="N18" s="1">
        <f t="shared" si="5"/>
        <v>0</v>
      </c>
      <c r="O18" s="45">
        <v>0</v>
      </c>
      <c r="P18" s="45">
        <f t="shared" si="1"/>
        <v>0</v>
      </c>
      <c r="Q18" s="45">
        <f t="shared" si="2"/>
        <v>0</v>
      </c>
      <c r="R18" s="2">
        <f t="shared" si="3"/>
        <v>0</v>
      </c>
    </row>
    <row r="19" spans="1:18" ht="13">
      <c r="A19" s="3" t="s">
        <v>56</v>
      </c>
      <c r="B19" s="3">
        <v>8609</v>
      </c>
      <c r="C19" s="3" t="s">
        <v>17</v>
      </c>
      <c r="D19" s="5" t="s">
        <v>57</v>
      </c>
      <c r="E19" s="3">
        <v>37.5</v>
      </c>
      <c r="F19" s="3">
        <v>41</v>
      </c>
      <c r="G19" s="3">
        <v>86</v>
      </c>
      <c r="H19" s="3">
        <v>30</v>
      </c>
      <c r="I19" s="3">
        <v>0</v>
      </c>
      <c r="J19" s="3">
        <v>0.5</v>
      </c>
      <c r="K19" s="3">
        <v>4076</v>
      </c>
      <c r="L19" s="45">
        <f t="shared" si="4"/>
        <v>2</v>
      </c>
      <c r="M19" s="2">
        <f t="shared" si="0"/>
        <v>56800</v>
      </c>
      <c r="N19" s="1">
        <f t="shared" si="5"/>
        <v>0</v>
      </c>
      <c r="O19" s="45">
        <v>0</v>
      </c>
      <c r="P19" s="45">
        <f t="shared" si="1"/>
        <v>0</v>
      </c>
      <c r="Q19" s="45">
        <f t="shared" si="2"/>
        <v>0</v>
      </c>
      <c r="R19" s="2">
        <f t="shared" si="3"/>
        <v>0</v>
      </c>
    </row>
    <row r="20" spans="1:18" ht="13">
      <c r="A20" s="3" t="s">
        <v>58</v>
      </c>
      <c r="B20" s="3">
        <v>8405</v>
      </c>
      <c r="C20" s="3" t="s">
        <v>17</v>
      </c>
      <c r="D20" s="5" t="s">
        <v>60</v>
      </c>
      <c r="E20" s="3">
        <v>60</v>
      </c>
      <c r="F20" s="3">
        <v>99</v>
      </c>
      <c r="G20" s="3">
        <v>104</v>
      </c>
      <c r="H20" s="3">
        <v>14</v>
      </c>
      <c r="I20" s="3">
        <v>0</v>
      </c>
      <c r="J20" s="3">
        <v>0.6</v>
      </c>
      <c r="K20" s="3">
        <v>4780</v>
      </c>
      <c r="L20" s="45">
        <f t="shared" si="4"/>
        <v>2</v>
      </c>
      <c r="M20" s="2">
        <f t="shared" si="0"/>
        <v>6990</v>
      </c>
      <c r="N20" s="1">
        <f t="shared" si="5"/>
        <v>0</v>
      </c>
      <c r="O20" s="45">
        <v>0</v>
      </c>
      <c r="P20" s="45">
        <f t="shared" si="1"/>
        <v>0</v>
      </c>
      <c r="Q20" s="45">
        <f t="shared" si="2"/>
        <v>0</v>
      </c>
      <c r="R20" s="2">
        <f t="shared" si="3"/>
        <v>0</v>
      </c>
    </row>
    <row r="21" spans="1:18" ht="13">
      <c r="A21" s="3" t="s">
        <v>61</v>
      </c>
      <c r="B21" s="3">
        <v>209</v>
      </c>
      <c r="C21" s="3" t="s">
        <v>62</v>
      </c>
      <c r="D21" s="5" t="s">
        <v>63</v>
      </c>
      <c r="E21" s="3">
        <v>37.5</v>
      </c>
      <c r="F21" s="3">
        <v>21</v>
      </c>
      <c r="G21" s="3">
        <v>39</v>
      </c>
      <c r="H21" s="3">
        <v>2</v>
      </c>
      <c r="I21" s="3">
        <v>0</v>
      </c>
      <c r="J21" s="3">
        <v>1</v>
      </c>
      <c r="K21" s="3">
        <v>5401</v>
      </c>
      <c r="L21" s="45">
        <f t="shared" si="4"/>
        <v>1</v>
      </c>
      <c r="M21" s="2">
        <f t="shared" si="0"/>
        <v>56800</v>
      </c>
      <c r="N21" s="1">
        <f t="shared" si="5"/>
        <v>0</v>
      </c>
      <c r="O21" s="45">
        <v>0</v>
      </c>
      <c r="P21" s="45">
        <f t="shared" si="1"/>
        <v>0</v>
      </c>
      <c r="Q21" s="45">
        <f t="shared" si="2"/>
        <v>0</v>
      </c>
      <c r="R21" s="2">
        <f t="shared" si="3"/>
        <v>0</v>
      </c>
    </row>
    <row r="22" spans="1:18" ht="13">
      <c r="A22" s="3" t="s">
        <v>64</v>
      </c>
      <c r="B22" s="3">
        <v>202</v>
      </c>
      <c r="C22" s="3" t="s">
        <v>62</v>
      </c>
      <c r="D22" s="5" t="s">
        <v>65</v>
      </c>
      <c r="E22" s="3">
        <v>15</v>
      </c>
      <c r="F22" s="3">
        <v>10</v>
      </c>
      <c r="G22" s="3">
        <f>(1.5+11)*7+2</f>
        <v>89.5</v>
      </c>
      <c r="H22" s="3">
        <f>4*7+2</f>
        <v>30</v>
      </c>
      <c r="I22" s="3">
        <v>2</v>
      </c>
      <c r="J22" s="3">
        <v>1</v>
      </c>
      <c r="K22" s="3">
        <v>5401</v>
      </c>
      <c r="L22" s="45">
        <f t="shared" si="4"/>
        <v>0</v>
      </c>
      <c r="M22" s="2">
        <f t="shared" si="0"/>
        <v>56800</v>
      </c>
      <c r="N22" s="1">
        <f t="shared" si="5"/>
        <v>0</v>
      </c>
      <c r="O22" s="45">
        <v>0</v>
      </c>
      <c r="P22" s="45">
        <f t="shared" si="1"/>
        <v>0</v>
      </c>
      <c r="Q22" s="45">
        <f t="shared" si="2"/>
        <v>0</v>
      </c>
      <c r="R22" s="2">
        <f t="shared" si="3"/>
        <v>0</v>
      </c>
    </row>
    <row r="23" spans="1:18" ht="13">
      <c r="A23" s="3" t="s">
        <v>68</v>
      </c>
      <c r="B23" s="3">
        <v>214</v>
      </c>
      <c r="C23" s="3" t="s">
        <v>62</v>
      </c>
      <c r="D23" s="5" t="s">
        <v>70</v>
      </c>
      <c r="E23" s="3">
        <v>15</v>
      </c>
      <c r="F23" s="3">
        <v>7</v>
      </c>
      <c r="G23" s="3">
        <f>(2+11)*7+2</f>
        <v>93</v>
      </c>
      <c r="H23" s="3">
        <f>4*7+2</f>
        <v>30</v>
      </c>
      <c r="I23" s="3">
        <v>2</v>
      </c>
      <c r="J23" s="3">
        <v>1</v>
      </c>
      <c r="K23" s="3">
        <v>5401</v>
      </c>
      <c r="L23" s="45">
        <f t="shared" si="4"/>
        <v>0</v>
      </c>
      <c r="M23" s="2">
        <f t="shared" si="0"/>
        <v>56800</v>
      </c>
      <c r="N23" s="1">
        <f t="shared" si="5"/>
        <v>0</v>
      </c>
      <c r="O23" s="45">
        <v>0</v>
      </c>
      <c r="P23" s="45">
        <f t="shared" si="1"/>
        <v>0</v>
      </c>
      <c r="Q23" s="45">
        <f t="shared" si="2"/>
        <v>0</v>
      </c>
      <c r="R23" s="2">
        <f t="shared" si="3"/>
        <v>0</v>
      </c>
    </row>
    <row r="24" spans="1:18" ht="13">
      <c r="A24" s="3" t="s">
        <v>71</v>
      </c>
      <c r="B24" s="3">
        <v>7900</v>
      </c>
      <c r="C24" s="3" t="s">
        <v>17</v>
      </c>
      <c r="D24" s="5" t="s">
        <v>73</v>
      </c>
      <c r="E24" s="3">
        <v>37.5</v>
      </c>
      <c r="F24" s="3">
        <v>21</v>
      </c>
      <c r="G24" s="3">
        <v>65</v>
      </c>
      <c r="H24" s="3">
        <v>8</v>
      </c>
      <c r="I24" s="3">
        <v>0</v>
      </c>
      <c r="J24" s="3">
        <v>1</v>
      </c>
      <c r="K24" s="3">
        <v>5401</v>
      </c>
      <c r="L24" s="45">
        <f t="shared" si="4"/>
        <v>1</v>
      </c>
      <c r="M24" s="2">
        <f t="shared" si="0"/>
        <v>56800</v>
      </c>
      <c r="N24" s="1">
        <f t="shared" si="5"/>
        <v>0</v>
      </c>
      <c r="O24" s="45">
        <v>0</v>
      </c>
      <c r="P24" s="45">
        <f t="shared" si="1"/>
        <v>0</v>
      </c>
      <c r="Q24" s="45">
        <f t="shared" si="2"/>
        <v>0</v>
      </c>
      <c r="R24" s="2">
        <f t="shared" si="3"/>
        <v>0</v>
      </c>
    </row>
    <row r="25" spans="1:18" ht="13">
      <c r="A25" s="3" t="s">
        <v>74</v>
      </c>
      <c r="B25" s="3">
        <v>7500</v>
      </c>
      <c r="C25" s="3" t="s">
        <v>17</v>
      </c>
      <c r="D25" s="5" t="s">
        <v>75</v>
      </c>
      <c r="E25" s="3">
        <v>30</v>
      </c>
      <c r="F25" s="3">
        <v>600</v>
      </c>
      <c r="G25" s="3">
        <v>168</v>
      </c>
      <c r="H25" s="3">
        <v>84</v>
      </c>
      <c r="I25" s="3">
        <v>0</v>
      </c>
      <c r="J25" s="3">
        <v>1.2</v>
      </c>
      <c r="K25" s="3">
        <v>6183</v>
      </c>
      <c r="L25" s="45">
        <f t="shared" si="4"/>
        <v>2</v>
      </c>
      <c r="M25" s="2">
        <f t="shared" si="0"/>
        <v>56800</v>
      </c>
      <c r="N25" s="1">
        <f t="shared" si="5"/>
        <v>0</v>
      </c>
      <c r="O25" s="45">
        <v>0</v>
      </c>
      <c r="P25" s="45">
        <f t="shared" si="1"/>
        <v>0</v>
      </c>
      <c r="Q25" s="45">
        <f t="shared" si="2"/>
        <v>0</v>
      </c>
      <c r="R25" s="2">
        <f t="shared" si="3"/>
        <v>0</v>
      </c>
    </row>
    <row r="26" spans="1:18" ht="13">
      <c r="A26" s="3" t="s">
        <v>76</v>
      </c>
      <c r="B26" s="3">
        <v>921</v>
      </c>
      <c r="C26" s="3" t="s">
        <v>77</v>
      </c>
      <c r="D26" s="5" t="s">
        <v>25</v>
      </c>
      <c r="E26" s="3">
        <v>10</v>
      </c>
      <c r="F26" s="3">
        <v>3</v>
      </c>
      <c r="G26" s="3">
        <f>19*7-3</f>
        <v>130</v>
      </c>
      <c r="H26" s="3">
        <f>2*7-2+5*7-1</f>
        <v>46</v>
      </c>
      <c r="I26" s="3">
        <v>0</v>
      </c>
      <c r="J26" s="3">
        <v>1.2</v>
      </c>
      <c r="K26" s="3">
        <v>6616</v>
      </c>
      <c r="L26" s="45">
        <f t="shared" si="4"/>
        <v>0</v>
      </c>
      <c r="M26" s="2">
        <f t="shared" si="0"/>
        <v>56800</v>
      </c>
      <c r="N26" s="1">
        <f t="shared" si="5"/>
        <v>0</v>
      </c>
      <c r="O26" s="45">
        <v>0</v>
      </c>
      <c r="P26" s="45">
        <f t="shared" si="1"/>
        <v>0</v>
      </c>
      <c r="Q26" s="45">
        <f t="shared" si="2"/>
        <v>0</v>
      </c>
      <c r="R26" s="2">
        <f t="shared" si="3"/>
        <v>0</v>
      </c>
    </row>
    <row r="27" spans="1:18" ht="13">
      <c r="A27" s="3" t="s">
        <v>78</v>
      </c>
      <c r="B27" s="3">
        <v>539</v>
      </c>
      <c r="C27" s="3" t="s">
        <v>79</v>
      </c>
      <c r="D27" s="5" t="s">
        <v>80</v>
      </c>
      <c r="E27" s="3">
        <f>(15+90)/2</f>
        <v>52.5</v>
      </c>
      <c r="F27" s="3">
        <v>24</v>
      </c>
      <c r="G27" s="3">
        <v>45</v>
      </c>
      <c r="H27" s="3">
        <v>5</v>
      </c>
      <c r="I27" s="3">
        <v>2</v>
      </c>
      <c r="J27" s="3">
        <v>1.1000000000000001</v>
      </c>
      <c r="K27" s="3">
        <v>6616</v>
      </c>
      <c r="L27" s="45">
        <f t="shared" si="4"/>
        <v>1</v>
      </c>
      <c r="M27" s="2">
        <f t="shared" si="0"/>
        <v>6990</v>
      </c>
      <c r="N27" s="1">
        <f t="shared" si="5"/>
        <v>0</v>
      </c>
      <c r="O27" s="45">
        <v>0</v>
      </c>
      <c r="P27" s="45">
        <f t="shared" si="1"/>
        <v>0</v>
      </c>
      <c r="Q27" s="45">
        <f t="shared" si="2"/>
        <v>0</v>
      </c>
      <c r="R27" s="2">
        <f t="shared" si="3"/>
        <v>0</v>
      </c>
    </row>
    <row r="28" spans="1:18" ht="13">
      <c r="A28" s="25" t="s">
        <v>327</v>
      </c>
      <c r="B28" s="3">
        <v>7411</v>
      </c>
      <c r="C28" s="3" t="s">
        <v>17</v>
      </c>
      <c r="D28" s="5" t="s">
        <v>81</v>
      </c>
      <c r="E28" s="3">
        <f>AVERAGE(20,60)</f>
        <v>40</v>
      </c>
      <c r="F28" s="3">
        <v>20</v>
      </c>
      <c r="G28" s="3">
        <v>46</v>
      </c>
      <c r="H28" s="3">
        <v>0</v>
      </c>
      <c r="I28" s="3">
        <v>2</v>
      </c>
      <c r="J28" s="3">
        <v>1.1000000000000001</v>
      </c>
      <c r="K28" s="3">
        <v>6616</v>
      </c>
      <c r="L28" s="45">
        <f t="shared" si="4"/>
        <v>1</v>
      </c>
      <c r="M28" s="2">
        <f t="shared" si="0"/>
        <v>56800</v>
      </c>
      <c r="N28" s="1">
        <f t="shared" si="5"/>
        <v>0</v>
      </c>
      <c r="O28" s="45">
        <v>0</v>
      </c>
      <c r="P28" s="45">
        <f t="shared" si="1"/>
        <v>0</v>
      </c>
      <c r="Q28" s="45">
        <f t="shared" si="2"/>
        <v>0</v>
      </c>
      <c r="R28" s="2">
        <f t="shared" si="3"/>
        <v>0</v>
      </c>
    </row>
    <row r="29" spans="1:18" ht="13">
      <c r="A29" s="3" t="s">
        <v>82</v>
      </c>
      <c r="B29" s="3">
        <v>7053</v>
      </c>
      <c r="C29" s="3" t="s">
        <v>17</v>
      </c>
      <c r="D29" s="5" t="s">
        <v>83</v>
      </c>
      <c r="E29" s="3">
        <v>20</v>
      </c>
      <c r="F29" s="3">
        <v>0</v>
      </c>
      <c r="G29" s="3">
        <f>8.5*6-1</f>
        <v>50</v>
      </c>
      <c r="H29" s="3">
        <v>0</v>
      </c>
      <c r="I29" s="3">
        <v>0</v>
      </c>
      <c r="J29" s="3">
        <v>1.2</v>
      </c>
      <c r="K29" s="3">
        <v>6616</v>
      </c>
      <c r="L29" s="45">
        <f t="shared" si="4"/>
        <v>0</v>
      </c>
      <c r="M29" s="2">
        <f t="shared" si="0"/>
        <v>56800</v>
      </c>
      <c r="N29" s="1">
        <f t="shared" si="5"/>
        <v>0</v>
      </c>
      <c r="O29" s="45">
        <v>0</v>
      </c>
      <c r="P29" s="45">
        <f t="shared" si="1"/>
        <v>0</v>
      </c>
      <c r="Q29" s="45">
        <f t="shared" si="2"/>
        <v>0</v>
      </c>
      <c r="R29" s="2">
        <f t="shared" si="3"/>
        <v>0</v>
      </c>
    </row>
    <row r="30" spans="1:18" ht="13">
      <c r="A30" s="3" t="s">
        <v>84</v>
      </c>
      <c r="B30" s="3">
        <v>830</v>
      </c>
      <c r="C30" s="3" t="s">
        <v>85</v>
      </c>
      <c r="D30" s="5" t="s">
        <v>86</v>
      </c>
      <c r="E30" s="3">
        <v>10</v>
      </c>
      <c r="F30" s="3">
        <v>23</v>
      </c>
      <c r="G30" s="3">
        <v>126</v>
      </c>
      <c r="H30" s="3">
        <v>42</v>
      </c>
      <c r="I30" s="3">
        <v>0</v>
      </c>
      <c r="J30" s="3">
        <v>1.2</v>
      </c>
      <c r="K30" s="3">
        <v>6616</v>
      </c>
      <c r="L30" s="45">
        <f t="shared" si="4"/>
        <v>1</v>
      </c>
      <c r="M30" s="2">
        <f t="shared" si="0"/>
        <v>56800</v>
      </c>
      <c r="N30" s="1">
        <f t="shared" si="5"/>
        <v>0</v>
      </c>
      <c r="O30" s="45">
        <v>0</v>
      </c>
      <c r="P30" s="45">
        <f t="shared" si="1"/>
        <v>0</v>
      </c>
      <c r="Q30" s="45">
        <f t="shared" si="2"/>
        <v>0</v>
      </c>
      <c r="R30" s="2">
        <f t="shared" si="3"/>
        <v>0</v>
      </c>
    </row>
    <row r="31" spans="1:18" ht="13">
      <c r="A31" s="3" t="s">
        <v>87</v>
      </c>
      <c r="B31" s="3">
        <v>6901</v>
      </c>
      <c r="C31" s="3" t="s">
        <v>17</v>
      </c>
      <c r="D31" s="5" t="s">
        <v>88</v>
      </c>
      <c r="E31" s="3">
        <v>15</v>
      </c>
      <c r="F31" s="3">
        <v>32</v>
      </c>
      <c r="G31" s="3">
        <v>77</v>
      </c>
      <c r="H31" s="3">
        <v>17.5</v>
      </c>
      <c r="I31" s="3">
        <v>0</v>
      </c>
      <c r="J31" s="3">
        <v>1.3</v>
      </c>
      <c r="K31" s="3">
        <v>6744</v>
      </c>
      <c r="L31" s="45">
        <f t="shared" si="4"/>
        <v>1</v>
      </c>
      <c r="M31" s="2">
        <f t="shared" si="0"/>
        <v>56800</v>
      </c>
      <c r="N31" s="1">
        <f t="shared" si="5"/>
        <v>0</v>
      </c>
      <c r="O31" s="45">
        <v>0</v>
      </c>
      <c r="P31" s="45">
        <f t="shared" si="1"/>
        <v>0</v>
      </c>
      <c r="Q31" s="45">
        <f t="shared" si="2"/>
        <v>0</v>
      </c>
      <c r="R31" s="2">
        <f t="shared" si="3"/>
        <v>0</v>
      </c>
    </row>
    <row r="32" spans="1:18" ht="13">
      <c r="A32" s="3" t="s">
        <v>89</v>
      </c>
      <c r="B32" s="3">
        <v>6906</v>
      </c>
      <c r="C32" s="3" t="s">
        <v>17</v>
      </c>
      <c r="D32" s="5" t="s">
        <v>90</v>
      </c>
      <c r="E32" s="3">
        <v>15</v>
      </c>
      <c r="F32" s="3">
        <v>46</v>
      </c>
      <c r="G32" s="3">
        <v>112</v>
      </c>
      <c r="H32" s="3">
        <v>28</v>
      </c>
      <c r="I32" s="3">
        <v>0</v>
      </c>
      <c r="J32" s="3">
        <v>1.2</v>
      </c>
      <c r="K32" s="3">
        <v>6744</v>
      </c>
      <c r="L32" s="45">
        <f t="shared" si="4"/>
        <v>2</v>
      </c>
      <c r="M32" s="2">
        <f t="shared" si="0"/>
        <v>56800</v>
      </c>
      <c r="N32" s="1">
        <f t="shared" si="5"/>
        <v>0</v>
      </c>
      <c r="O32" s="45">
        <v>0</v>
      </c>
      <c r="P32" s="45">
        <f t="shared" si="1"/>
        <v>0</v>
      </c>
      <c r="Q32" s="45">
        <f t="shared" si="2"/>
        <v>0</v>
      </c>
      <c r="R32" s="2">
        <f t="shared" si="3"/>
        <v>0</v>
      </c>
    </row>
    <row r="33" spans="1:18" ht="13">
      <c r="A33" s="3" t="s">
        <v>91</v>
      </c>
      <c r="B33" s="3">
        <v>6700</v>
      </c>
      <c r="C33" s="3" t="s">
        <v>17</v>
      </c>
      <c r="D33" s="5" t="s">
        <v>92</v>
      </c>
      <c r="E33" s="3">
        <v>10</v>
      </c>
      <c r="F33" s="3">
        <v>6</v>
      </c>
      <c r="G33" s="3">
        <f>17*7</f>
        <v>119</v>
      </c>
      <c r="H33" s="3">
        <f>1*7+4*7</f>
        <v>35</v>
      </c>
      <c r="I33" s="3">
        <v>0</v>
      </c>
      <c r="J33" s="3">
        <v>1.3</v>
      </c>
      <c r="K33" s="3">
        <v>6695</v>
      </c>
      <c r="L33" s="45">
        <f t="shared" si="4"/>
        <v>0</v>
      </c>
      <c r="M33" s="2">
        <f t="shared" si="0"/>
        <v>56800</v>
      </c>
      <c r="N33" s="1">
        <f t="shared" si="5"/>
        <v>0</v>
      </c>
      <c r="O33" s="45">
        <v>0</v>
      </c>
      <c r="P33" s="45">
        <f t="shared" si="1"/>
        <v>0</v>
      </c>
      <c r="Q33" s="45">
        <f t="shared" si="2"/>
        <v>0</v>
      </c>
      <c r="R33" s="2">
        <f t="shared" si="3"/>
        <v>0</v>
      </c>
    </row>
    <row r="34" spans="1:18" ht="13">
      <c r="A34" s="3" t="s">
        <v>93</v>
      </c>
      <c r="B34" s="3">
        <v>6658</v>
      </c>
      <c r="C34" s="3" t="s">
        <v>17</v>
      </c>
      <c r="D34" s="5" t="s">
        <v>94</v>
      </c>
      <c r="E34" s="3">
        <v>15</v>
      </c>
      <c r="F34" s="3">
        <v>32</v>
      </c>
      <c r="G34" s="3">
        <v>88</v>
      </c>
      <c r="H34" s="3">
        <v>12</v>
      </c>
      <c r="I34" s="3">
        <v>0</v>
      </c>
      <c r="J34" s="3">
        <v>1.4</v>
      </c>
      <c r="K34" s="3">
        <v>6957</v>
      </c>
      <c r="L34" s="45">
        <f t="shared" si="4"/>
        <v>1</v>
      </c>
      <c r="M34" s="2">
        <f t="shared" ref="M34:M65" si="6">IF(E34&gt;45,$D$146,$D$147)</f>
        <v>56800</v>
      </c>
      <c r="N34" s="1">
        <f t="shared" si="5"/>
        <v>0</v>
      </c>
      <c r="O34" s="45">
        <v>0</v>
      </c>
      <c r="P34" s="45">
        <f t="shared" ref="P34:P65" si="7">IF(M34=$D$146,O34,0)</f>
        <v>0</v>
      </c>
      <c r="Q34" s="45">
        <f t="shared" ref="Q34:Q65" si="8">IF(M34=$D$147,O34,0)</f>
        <v>0</v>
      </c>
      <c r="R34" s="2">
        <f t="shared" si="3"/>
        <v>0</v>
      </c>
    </row>
    <row r="35" spans="1:18" ht="13">
      <c r="A35" s="3" t="s">
        <v>95</v>
      </c>
      <c r="B35" s="3">
        <v>6507</v>
      </c>
      <c r="C35" s="3" t="s">
        <v>17</v>
      </c>
      <c r="D35" s="5" t="s">
        <v>96</v>
      </c>
      <c r="E35" s="3">
        <v>10</v>
      </c>
      <c r="F35" s="3">
        <v>10</v>
      </c>
      <c r="G35" s="3">
        <f>17*7</f>
        <v>119</v>
      </c>
      <c r="H35" s="3">
        <f>7+4*7</f>
        <v>35</v>
      </c>
      <c r="I35" s="3">
        <v>0</v>
      </c>
      <c r="J35" s="3">
        <v>1.4</v>
      </c>
      <c r="K35" s="3">
        <v>6659</v>
      </c>
      <c r="L35" s="45">
        <f t="shared" si="4"/>
        <v>0</v>
      </c>
      <c r="M35" s="2">
        <f t="shared" si="6"/>
        <v>56800</v>
      </c>
      <c r="N35" s="1">
        <f t="shared" si="5"/>
        <v>0</v>
      </c>
      <c r="O35" s="45">
        <v>0</v>
      </c>
      <c r="P35" s="45">
        <f t="shared" si="7"/>
        <v>0</v>
      </c>
      <c r="Q35" s="45">
        <f t="shared" si="8"/>
        <v>0</v>
      </c>
      <c r="R35" s="2">
        <f t="shared" si="3"/>
        <v>0</v>
      </c>
    </row>
    <row r="36" spans="1:18" ht="13">
      <c r="A36" s="3" t="s">
        <v>97</v>
      </c>
      <c r="B36" s="3">
        <v>6506</v>
      </c>
      <c r="C36" s="3" t="s">
        <v>17</v>
      </c>
      <c r="D36" s="5" t="s">
        <v>98</v>
      </c>
      <c r="E36" s="3">
        <v>45</v>
      </c>
      <c r="F36" s="3">
        <v>42</v>
      </c>
      <c r="G36" s="3">
        <v>90</v>
      </c>
      <c r="H36" s="3">
        <v>21</v>
      </c>
      <c r="I36" s="3">
        <v>0</v>
      </c>
      <c r="J36" s="3">
        <v>1.4</v>
      </c>
      <c r="K36" s="3">
        <v>7165</v>
      </c>
      <c r="L36" s="45">
        <f t="shared" si="4"/>
        <v>2</v>
      </c>
      <c r="M36" s="2">
        <f t="shared" si="6"/>
        <v>56800</v>
      </c>
      <c r="N36" s="1">
        <f t="shared" si="5"/>
        <v>0</v>
      </c>
      <c r="O36" s="45">
        <v>0</v>
      </c>
      <c r="P36" s="45">
        <f t="shared" si="7"/>
        <v>0</v>
      </c>
      <c r="Q36" s="45">
        <f t="shared" si="8"/>
        <v>0</v>
      </c>
      <c r="R36" s="2">
        <f t="shared" si="3"/>
        <v>0</v>
      </c>
    </row>
    <row r="37" spans="1:18" ht="13">
      <c r="A37" s="3" t="s">
        <v>99</v>
      </c>
      <c r="B37" s="3">
        <v>6304</v>
      </c>
      <c r="C37" s="3" t="s">
        <v>17</v>
      </c>
      <c r="D37" s="5" t="s">
        <v>100</v>
      </c>
      <c r="E37" s="3">
        <f>AVERAGE(10,45)</f>
        <v>27.5</v>
      </c>
      <c r="F37" s="3">
        <v>36</v>
      </c>
      <c r="G37" s="3">
        <v>61.5</v>
      </c>
      <c r="H37" s="3">
        <v>0</v>
      </c>
      <c r="I37" s="3">
        <v>0</v>
      </c>
      <c r="J37" s="3">
        <v>1.4</v>
      </c>
      <c r="K37" s="3">
        <v>7072</v>
      </c>
      <c r="L37" s="45">
        <f t="shared" si="4"/>
        <v>1</v>
      </c>
      <c r="M37" s="2">
        <f t="shared" si="6"/>
        <v>56800</v>
      </c>
      <c r="N37" s="1">
        <f t="shared" si="5"/>
        <v>0</v>
      </c>
      <c r="O37" s="45">
        <v>0</v>
      </c>
      <c r="P37" s="45">
        <f t="shared" si="7"/>
        <v>0</v>
      </c>
      <c r="Q37" s="45">
        <f t="shared" si="8"/>
        <v>0</v>
      </c>
      <c r="R37" s="2">
        <f t="shared" si="3"/>
        <v>0</v>
      </c>
    </row>
    <row r="38" spans="1:18" ht="13">
      <c r="A38" s="3" t="s">
        <v>101</v>
      </c>
      <c r="B38" s="3">
        <v>6103</v>
      </c>
      <c r="C38" s="3" t="s">
        <v>17</v>
      </c>
      <c r="D38" s="5" t="s">
        <v>102</v>
      </c>
      <c r="E38" s="3">
        <v>60</v>
      </c>
      <c r="F38" s="3">
        <v>5</v>
      </c>
      <c r="G38" s="3">
        <f>8*5+3</f>
        <v>43</v>
      </c>
      <c r="H38" s="3">
        <v>0</v>
      </c>
      <c r="I38" s="3">
        <v>0</v>
      </c>
      <c r="J38" s="3">
        <v>1.4</v>
      </c>
      <c r="K38" s="3">
        <v>7440</v>
      </c>
      <c r="L38" s="45">
        <f t="shared" si="4"/>
        <v>0</v>
      </c>
      <c r="M38" s="2">
        <f t="shared" si="6"/>
        <v>6990</v>
      </c>
      <c r="N38" s="1">
        <f t="shared" si="5"/>
        <v>0</v>
      </c>
      <c r="O38" s="45">
        <v>0</v>
      </c>
      <c r="P38" s="45">
        <f t="shared" si="7"/>
        <v>0</v>
      </c>
      <c r="Q38" s="45">
        <f t="shared" si="8"/>
        <v>0</v>
      </c>
      <c r="R38" s="2">
        <f t="shared" si="3"/>
        <v>0</v>
      </c>
    </row>
    <row r="39" spans="1:18" ht="13">
      <c r="A39" s="3" t="s">
        <v>103</v>
      </c>
      <c r="B39" s="3">
        <v>6052</v>
      </c>
      <c r="C39" s="3" t="s">
        <v>17</v>
      </c>
      <c r="D39" s="5" t="s">
        <v>104</v>
      </c>
      <c r="E39" s="3">
        <v>15</v>
      </c>
      <c r="F39" s="3">
        <v>34</v>
      </c>
      <c r="G39" s="3">
        <v>94</v>
      </c>
      <c r="H39" s="3">
        <v>12</v>
      </c>
      <c r="I39" s="3">
        <v>0</v>
      </c>
      <c r="J39" s="3">
        <v>1.4</v>
      </c>
      <c r="K39" s="3">
        <v>7347</v>
      </c>
      <c r="L39" s="45">
        <f t="shared" si="4"/>
        <v>1</v>
      </c>
      <c r="M39" s="2">
        <f t="shared" si="6"/>
        <v>56800</v>
      </c>
      <c r="N39" s="1">
        <f t="shared" si="5"/>
        <v>0</v>
      </c>
      <c r="O39" s="45">
        <v>0</v>
      </c>
      <c r="P39" s="45">
        <f t="shared" si="7"/>
        <v>0</v>
      </c>
      <c r="Q39" s="45">
        <f t="shared" si="8"/>
        <v>0</v>
      </c>
      <c r="R39" s="2">
        <f t="shared" si="3"/>
        <v>0</v>
      </c>
    </row>
    <row r="40" spans="1:18" ht="13">
      <c r="A40" s="3" t="s">
        <v>105</v>
      </c>
      <c r="B40" s="3">
        <v>5990</v>
      </c>
      <c r="C40" s="3" t="s">
        <v>17</v>
      </c>
      <c r="D40" s="5" t="s">
        <v>106</v>
      </c>
      <c r="E40" s="3">
        <v>20</v>
      </c>
      <c r="F40" s="3">
        <v>588</v>
      </c>
      <c r="G40" s="3">
        <v>119</v>
      </c>
      <c r="H40" s="3">
        <v>28</v>
      </c>
      <c r="I40" s="3">
        <v>10</v>
      </c>
      <c r="J40" s="3">
        <v>1.7</v>
      </c>
      <c r="K40" s="3">
        <v>7249</v>
      </c>
      <c r="L40" s="45">
        <f t="shared" si="4"/>
        <v>2</v>
      </c>
      <c r="M40" s="2">
        <f t="shared" si="6"/>
        <v>56800</v>
      </c>
      <c r="N40" s="1">
        <f t="shared" si="5"/>
        <v>0</v>
      </c>
      <c r="O40" s="45">
        <v>0</v>
      </c>
      <c r="P40" s="45">
        <f t="shared" si="7"/>
        <v>0</v>
      </c>
      <c r="Q40" s="45">
        <f t="shared" si="8"/>
        <v>0</v>
      </c>
      <c r="R40" s="2">
        <f t="shared" si="3"/>
        <v>0</v>
      </c>
    </row>
    <row r="41" spans="1:18" ht="13">
      <c r="A41" s="3" t="s">
        <v>107</v>
      </c>
      <c r="B41" s="3">
        <v>5802</v>
      </c>
      <c r="C41" s="3" t="s">
        <v>17</v>
      </c>
      <c r="D41" s="5" t="s">
        <v>108</v>
      </c>
      <c r="E41" s="3">
        <v>50</v>
      </c>
      <c r="F41" s="3">
        <v>20</v>
      </c>
      <c r="G41" s="3">
        <v>65</v>
      </c>
      <c r="H41" s="3">
        <v>8</v>
      </c>
      <c r="I41" s="3">
        <v>0</v>
      </c>
      <c r="J41" s="3">
        <v>1.7</v>
      </c>
      <c r="K41" s="3">
        <v>6989</v>
      </c>
      <c r="L41" s="45">
        <f t="shared" si="4"/>
        <v>1</v>
      </c>
      <c r="M41" s="2">
        <f t="shared" si="6"/>
        <v>6990</v>
      </c>
      <c r="N41" s="1">
        <f t="shared" si="5"/>
        <v>0</v>
      </c>
      <c r="O41" s="45">
        <v>0</v>
      </c>
      <c r="P41" s="45">
        <f t="shared" si="7"/>
        <v>0</v>
      </c>
      <c r="Q41" s="45">
        <f t="shared" si="8"/>
        <v>0</v>
      </c>
      <c r="R41" s="2">
        <f t="shared" si="3"/>
        <v>0</v>
      </c>
    </row>
    <row r="42" spans="1:18" ht="13">
      <c r="A42" s="3" t="s">
        <v>109</v>
      </c>
      <c r="B42" s="3">
        <v>5760</v>
      </c>
      <c r="C42" s="3" t="s">
        <v>17</v>
      </c>
      <c r="D42" s="5" t="s">
        <v>110</v>
      </c>
      <c r="E42" s="3">
        <v>50</v>
      </c>
      <c r="F42" s="3">
        <v>20</v>
      </c>
      <c r="G42" s="3">
        <v>65</v>
      </c>
      <c r="H42" s="3">
        <v>8</v>
      </c>
      <c r="I42" s="3">
        <v>0</v>
      </c>
      <c r="J42" s="3">
        <v>1.7</v>
      </c>
      <c r="K42" s="3">
        <v>6989</v>
      </c>
      <c r="L42" s="45">
        <f t="shared" si="4"/>
        <v>1</v>
      </c>
      <c r="M42" s="2">
        <f t="shared" si="6"/>
        <v>6990</v>
      </c>
      <c r="N42" s="1">
        <f t="shared" si="5"/>
        <v>0</v>
      </c>
      <c r="O42" s="45">
        <v>0</v>
      </c>
      <c r="P42" s="45">
        <f t="shared" si="7"/>
        <v>0</v>
      </c>
      <c r="Q42" s="45">
        <f t="shared" si="8"/>
        <v>0</v>
      </c>
      <c r="R42" s="2">
        <f t="shared" si="3"/>
        <v>0</v>
      </c>
    </row>
    <row r="43" spans="1:18" ht="13">
      <c r="A43" s="3" t="s">
        <v>111</v>
      </c>
      <c r="B43" s="3">
        <v>5604</v>
      </c>
      <c r="C43" s="3" t="s">
        <v>17</v>
      </c>
      <c r="D43" s="5" t="s">
        <v>112</v>
      </c>
      <c r="E43" s="3">
        <v>30</v>
      </c>
      <c r="F43" s="3">
        <v>20</v>
      </c>
      <c r="G43" s="3">
        <v>50</v>
      </c>
      <c r="H43" s="3">
        <v>0</v>
      </c>
      <c r="I43" s="3">
        <v>0</v>
      </c>
      <c r="J43" s="3">
        <v>1.7</v>
      </c>
      <c r="K43" s="3">
        <v>6259</v>
      </c>
      <c r="L43" s="45">
        <f t="shared" si="4"/>
        <v>1</v>
      </c>
      <c r="M43" s="2">
        <f t="shared" si="6"/>
        <v>56800</v>
      </c>
      <c r="N43" s="1">
        <f t="shared" si="5"/>
        <v>0</v>
      </c>
      <c r="O43" s="45">
        <v>0</v>
      </c>
      <c r="P43" s="45">
        <f t="shared" si="7"/>
        <v>0</v>
      </c>
      <c r="Q43" s="45">
        <f t="shared" si="8"/>
        <v>0</v>
      </c>
      <c r="R43" s="2">
        <f t="shared" si="3"/>
        <v>0</v>
      </c>
    </row>
    <row r="44" spans="1:18" ht="13">
      <c r="A44" s="3" t="s">
        <v>113</v>
      </c>
      <c r="B44" s="3">
        <v>5450</v>
      </c>
      <c r="C44" s="3" t="s">
        <v>17</v>
      </c>
      <c r="D44" s="5" t="s">
        <v>114</v>
      </c>
      <c r="E44" s="3">
        <v>52.5</v>
      </c>
      <c r="F44" s="3">
        <v>20</v>
      </c>
      <c r="G44" s="3">
        <v>61</v>
      </c>
      <c r="H44" s="3">
        <v>4</v>
      </c>
      <c r="I44" s="3">
        <v>0</v>
      </c>
      <c r="J44" s="3">
        <v>2</v>
      </c>
      <c r="K44" s="3">
        <v>6420</v>
      </c>
      <c r="L44" s="45">
        <f t="shared" si="4"/>
        <v>1</v>
      </c>
      <c r="M44" s="2">
        <f t="shared" si="6"/>
        <v>6990</v>
      </c>
      <c r="N44" s="1">
        <f t="shared" si="5"/>
        <v>0</v>
      </c>
      <c r="O44" s="45">
        <v>0</v>
      </c>
      <c r="P44" s="45">
        <f t="shared" si="7"/>
        <v>0</v>
      </c>
      <c r="Q44" s="45">
        <f t="shared" si="8"/>
        <v>0</v>
      </c>
      <c r="R44" s="2">
        <f t="shared" si="3"/>
        <v>0</v>
      </c>
    </row>
    <row r="45" spans="1:18" ht="13">
      <c r="A45" s="3" t="s">
        <v>115</v>
      </c>
      <c r="B45" s="3">
        <v>5408</v>
      </c>
      <c r="C45" s="3" t="s">
        <v>17</v>
      </c>
      <c r="D45" s="5" t="s">
        <v>116</v>
      </c>
      <c r="E45" s="3">
        <v>37.5</v>
      </c>
      <c r="F45" s="3">
        <v>20</v>
      </c>
      <c r="G45" s="3">
        <v>58</v>
      </c>
      <c r="H45" s="3">
        <v>3</v>
      </c>
      <c r="I45" s="3">
        <v>0</v>
      </c>
      <c r="J45" s="3">
        <v>2</v>
      </c>
      <c r="K45" s="3">
        <v>6565</v>
      </c>
      <c r="L45" s="45">
        <f t="shared" si="4"/>
        <v>1</v>
      </c>
      <c r="M45" s="2">
        <f t="shared" si="6"/>
        <v>56800</v>
      </c>
      <c r="N45" s="1">
        <f t="shared" si="5"/>
        <v>0</v>
      </c>
      <c r="O45" s="45">
        <v>0</v>
      </c>
      <c r="P45" s="45">
        <f t="shared" si="7"/>
        <v>0</v>
      </c>
      <c r="Q45" s="45">
        <f t="shared" si="8"/>
        <v>0</v>
      </c>
      <c r="R45" s="2">
        <f t="shared" si="3"/>
        <v>0</v>
      </c>
    </row>
    <row r="46" spans="1:18" ht="13">
      <c r="A46" s="3" t="s">
        <v>117</v>
      </c>
      <c r="B46" s="3">
        <v>5356</v>
      </c>
      <c r="C46" s="3" t="s">
        <v>17</v>
      </c>
      <c r="D46" s="5" t="s">
        <v>118</v>
      </c>
      <c r="E46" s="3">
        <v>15</v>
      </c>
      <c r="F46" s="3">
        <v>20</v>
      </c>
      <c r="G46" s="3">
        <v>81</v>
      </c>
      <c r="H46" s="3">
        <v>1</v>
      </c>
      <c r="I46" s="3">
        <v>0</v>
      </c>
      <c r="J46" s="3">
        <v>2.1</v>
      </c>
      <c r="K46" s="3">
        <v>5979</v>
      </c>
      <c r="L46" s="45">
        <f t="shared" si="4"/>
        <v>1</v>
      </c>
      <c r="M46" s="2">
        <f t="shared" si="6"/>
        <v>56800</v>
      </c>
      <c r="N46" s="1">
        <f t="shared" si="5"/>
        <v>0</v>
      </c>
      <c r="O46" s="45">
        <v>0</v>
      </c>
      <c r="P46" s="45">
        <f t="shared" si="7"/>
        <v>0</v>
      </c>
      <c r="Q46" s="45">
        <f t="shared" si="8"/>
        <v>0</v>
      </c>
      <c r="R46" s="2">
        <f t="shared" si="3"/>
        <v>0</v>
      </c>
    </row>
    <row r="47" spans="1:18" ht="13">
      <c r="A47" s="3" t="s">
        <v>119</v>
      </c>
      <c r="B47" s="3">
        <v>5304</v>
      </c>
      <c r="C47" s="3" t="s">
        <v>17</v>
      </c>
      <c r="D47" s="5" t="s">
        <v>120</v>
      </c>
      <c r="E47" s="3">
        <v>35</v>
      </c>
      <c r="F47" s="3">
        <v>20</v>
      </c>
      <c r="G47" s="3">
        <v>65</v>
      </c>
      <c r="H47" s="3">
        <v>4</v>
      </c>
      <c r="I47" s="3">
        <v>0</v>
      </c>
      <c r="J47" s="3">
        <v>2.1</v>
      </c>
      <c r="K47" s="3">
        <v>7266</v>
      </c>
      <c r="L47" s="45">
        <f t="shared" si="4"/>
        <v>1</v>
      </c>
      <c r="M47" s="2">
        <f t="shared" si="6"/>
        <v>56800</v>
      </c>
      <c r="N47" s="1">
        <f t="shared" si="5"/>
        <v>0</v>
      </c>
      <c r="O47" s="45">
        <v>0</v>
      </c>
      <c r="P47" s="45">
        <f t="shared" si="7"/>
        <v>0</v>
      </c>
      <c r="Q47" s="45">
        <f t="shared" si="8"/>
        <v>0</v>
      </c>
      <c r="R47" s="2">
        <f t="shared" si="3"/>
        <v>0</v>
      </c>
    </row>
    <row r="48" spans="1:18" ht="13">
      <c r="A48" s="3" t="s">
        <v>121</v>
      </c>
      <c r="B48" s="3">
        <v>5252</v>
      </c>
      <c r="C48" s="3" t="s">
        <v>17</v>
      </c>
      <c r="D48" s="5" t="s">
        <v>122</v>
      </c>
      <c r="E48" s="3">
        <v>52.5</v>
      </c>
      <c r="F48" s="3">
        <v>20</v>
      </c>
      <c r="G48" s="3">
        <v>61</v>
      </c>
      <c r="H48" s="3">
        <v>4</v>
      </c>
      <c r="I48" s="3">
        <v>0</v>
      </c>
      <c r="J48" s="3">
        <v>2.1</v>
      </c>
      <c r="K48" s="3">
        <v>7330</v>
      </c>
      <c r="L48" s="45">
        <f t="shared" si="4"/>
        <v>1</v>
      </c>
      <c r="M48" s="2">
        <f t="shared" si="6"/>
        <v>6990</v>
      </c>
      <c r="N48" s="1">
        <f t="shared" si="5"/>
        <v>0</v>
      </c>
      <c r="O48" s="45">
        <v>0</v>
      </c>
      <c r="P48" s="45">
        <f t="shared" si="7"/>
        <v>0</v>
      </c>
      <c r="Q48" s="45">
        <f t="shared" si="8"/>
        <v>0</v>
      </c>
      <c r="R48" s="2">
        <f t="shared" si="3"/>
        <v>0</v>
      </c>
    </row>
    <row r="49" spans="1:18" ht="13">
      <c r="A49" s="3" t="s">
        <v>123</v>
      </c>
      <c r="B49" s="3">
        <v>5200</v>
      </c>
      <c r="C49" s="3" t="s">
        <v>17</v>
      </c>
      <c r="D49" s="5" t="s">
        <v>124</v>
      </c>
      <c r="E49" s="3">
        <v>15</v>
      </c>
      <c r="F49" s="3">
        <v>20</v>
      </c>
      <c r="G49" s="3">
        <v>48</v>
      </c>
      <c r="H49" s="3">
        <v>0</v>
      </c>
      <c r="I49" s="3">
        <v>0</v>
      </c>
      <c r="J49" s="3">
        <v>2.1</v>
      </c>
      <c r="K49" s="3">
        <v>7091</v>
      </c>
      <c r="L49" s="45">
        <f t="shared" si="4"/>
        <v>1</v>
      </c>
      <c r="M49" s="2">
        <f t="shared" si="6"/>
        <v>56800</v>
      </c>
      <c r="N49" s="1">
        <f t="shared" si="5"/>
        <v>0</v>
      </c>
      <c r="O49" s="45">
        <v>0</v>
      </c>
      <c r="P49" s="45">
        <f t="shared" si="7"/>
        <v>0</v>
      </c>
      <c r="Q49" s="45">
        <f t="shared" si="8"/>
        <v>0</v>
      </c>
      <c r="R49" s="2">
        <f t="shared" si="3"/>
        <v>0</v>
      </c>
    </row>
    <row r="50" spans="1:18" ht="13">
      <c r="A50" s="3" t="s">
        <v>125</v>
      </c>
      <c r="B50" s="3">
        <v>4875</v>
      </c>
      <c r="C50" s="3" t="s">
        <v>17</v>
      </c>
      <c r="D50" s="5" t="s">
        <v>126</v>
      </c>
      <c r="E50" s="3">
        <v>15</v>
      </c>
      <c r="F50" s="3">
        <v>14</v>
      </c>
      <c r="G50" s="3">
        <v>168</v>
      </c>
      <c r="H50" s="3">
        <v>84</v>
      </c>
      <c r="I50" s="3">
        <v>2</v>
      </c>
      <c r="J50" s="3">
        <v>4.4000000000000004</v>
      </c>
      <c r="K50" s="3">
        <v>5884</v>
      </c>
      <c r="L50" s="45">
        <f t="shared" si="4"/>
        <v>0</v>
      </c>
      <c r="M50" s="2">
        <f t="shared" si="6"/>
        <v>56800</v>
      </c>
      <c r="N50" s="1">
        <f t="shared" si="5"/>
        <v>0</v>
      </c>
      <c r="O50" s="45">
        <v>0</v>
      </c>
      <c r="P50" s="45">
        <f t="shared" si="7"/>
        <v>0</v>
      </c>
      <c r="Q50" s="45">
        <f t="shared" si="8"/>
        <v>0</v>
      </c>
      <c r="R50" s="2">
        <f t="shared" si="3"/>
        <v>0</v>
      </c>
    </row>
    <row r="51" spans="1:18" ht="13">
      <c r="A51" s="3" t="s">
        <v>127</v>
      </c>
      <c r="B51" s="3">
        <v>4744</v>
      </c>
      <c r="C51" s="3" t="s">
        <v>17</v>
      </c>
      <c r="D51" s="5" t="s">
        <v>128</v>
      </c>
      <c r="E51" s="3">
        <v>37.5</v>
      </c>
      <c r="F51" s="3">
        <v>20</v>
      </c>
      <c r="G51" s="3">
        <v>38</v>
      </c>
      <c r="H51" s="3">
        <v>0</v>
      </c>
      <c r="I51" s="3">
        <v>0</v>
      </c>
      <c r="J51" s="3">
        <v>4.3</v>
      </c>
      <c r="K51" s="3">
        <v>5884</v>
      </c>
      <c r="L51" s="45">
        <f t="shared" si="4"/>
        <v>1</v>
      </c>
      <c r="M51" s="2">
        <f t="shared" si="6"/>
        <v>56800</v>
      </c>
      <c r="N51" s="1">
        <f t="shared" si="5"/>
        <v>0</v>
      </c>
      <c r="O51" s="45">
        <v>0</v>
      </c>
      <c r="P51" s="45">
        <f t="shared" si="7"/>
        <v>0</v>
      </c>
      <c r="Q51" s="45">
        <f t="shared" si="8"/>
        <v>0</v>
      </c>
      <c r="R51" s="2">
        <f t="shared" si="3"/>
        <v>0</v>
      </c>
    </row>
    <row r="52" spans="1:18" ht="13">
      <c r="A52" s="3" t="s">
        <v>129</v>
      </c>
      <c r="B52" s="3">
        <v>109</v>
      </c>
      <c r="C52" s="3" t="s">
        <v>130</v>
      </c>
      <c r="D52" s="5" t="s">
        <v>131</v>
      </c>
      <c r="E52" s="3">
        <v>60</v>
      </c>
      <c r="F52" s="3">
        <v>10</v>
      </c>
      <c r="G52" s="3">
        <v>32</v>
      </c>
      <c r="H52" s="3">
        <v>0</v>
      </c>
      <c r="I52" s="3">
        <v>0</v>
      </c>
      <c r="J52" s="3">
        <v>0.6</v>
      </c>
      <c r="K52" s="3">
        <v>4830</v>
      </c>
      <c r="L52" s="45">
        <f t="shared" si="4"/>
        <v>0</v>
      </c>
      <c r="M52" s="2">
        <f t="shared" si="6"/>
        <v>6990</v>
      </c>
      <c r="N52" s="1">
        <f t="shared" si="5"/>
        <v>0</v>
      </c>
      <c r="O52" s="45">
        <v>0</v>
      </c>
      <c r="P52" s="45">
        <f t="shared" si="7"/>
        <v>0</v>
      </c>
      <c r="Q52" s="45">
        <f t="shared" si="8"/>
        <v>0</v>
      </c>
      <c r="R52" s="2">
        <f t="shared" si="3"/>
        <v>0</v>
      </c>
    </row>
    <row r="53" spans="1:18" ht="13">
      <c r="A53" s="3" t="s">
        <v>132</v>
      </c>
      <c r="B53" s="3">
        <v>2801</v>
      </c>
      <c r="C53" s="3" t="s">
        <v>133</v>
      </c>
      <c r="D53" s="5" t="s">
        <v>134</v>
      </c>
      <c r="E53" s="3">
        <v>15</v>
      </c>
      <c r="F53" s="3">
        <v>51</v>
      </c>
      <c r="G53" s="3">
        <v>113</v>
      </c>
      <c r="H53" s="3">
        <v>18.5</v>
      </c>
      <c r="I53" s="3">
        <v>2</v>
      </c>
      <c r="J53" s="3">
        <v>1.6</v>
      </c>
      <c r="K53" s="3">
        <v>6815</v>
      </c>
      <c r="L53" s="45">
        <f t="shared" si="4"/>
        <v>2</v>
      </c>
      <c r="M53" s="2">
        <f t="shared" si="6"/>
        <v>56800</v>
      </c>
      <c r="N53" s="1">
        <f t="shared" si="5"/>
        <v>0</v>
      </c>
      <c r="O53" s="45">
        <v>0</v>
      </c>
      <c r="P53" s="45">
        <f t="shared" si="7"/>
        <v>0</v>
      </c>
      <c r="Q53" s="45">
        <f t="shared" si="8"/>
        <v>0</v>
      </c>
      <c r="R53" s="2">
        <f t="shared" si="3"/>
        <v>0</v>
      </c>
    </row>
    <row r="54" spans="1:18" ht="13">
      <c r="A54" s="3" t="s">
        <v>135</v>
      </c>
      <c r="B54" s="3">
        <v>2801</v>
      </c>
      <c r="C54" s="3" t="s">
        <v>133</v>
      </c>
      <c r="D54" s="5" t="s">
        <v>136</v>
      </c>
      <c r="E54" s="3">
        <v>32.5</v>
      </c>
      <c r="F54" s="3">
        <v>51</v>
      </c>
      <c r="G54" s="3">
        <v>77</v>
      </c>
      <c r="H54" s="3">
        <v>10</v>
      </c>
      <c r="I54" s="3">
        <v>2</v>
      </c>
      <c r="J54" s="3">
        <v>1.6</v>
      </c>
      <c r="K54" s="3">
        <v>6815</v>
      </c>
      <c r="L54" s="45">
        <f t="shared" si="4"/>
        <v>2</v>
      </c>
      <c r="M54" s="2">
        <f t="shared" si="6"/>
        <v>56800</v>
      </c>
      <c r="N54" s="1">
        <f t="shared" si="5"/>
        <v>0</v>
      </c>
      <c r="O54" s="45">
        <v>0</v>
      </c>
      <c r="P54" s="45">
        <f t="shared" si="7"/>
        <v>0</v>
      </c>
      <c r="Q54" s="45">
        <f t="shared" si="8"/>
        <v>0</v>
      </c>
      <c r="R54" s="2">
        <f t="shared" si="3"/>
        <v>0</v>
      </c>
    </row>
    <row r="55" spans="1:18" ht="13">
      <c r="A55" s="3" t="s">
        <v>137</v>
      </c>
      <c r="B55" s="3">
        <v>2805</v>
      </c>
      <c r="C55" s="3" t="s">
        <v>133</v>
      </c>
      <c r="D55" s="5" t="s">
        <v>138</v>
      </c>
      <c r="E55" s="3">
        <v>15</v>
      </c>
      <c r="F55" s="3">
        <v>59</v>
      </c>
      <c r="G55" s="3">
        <v>119</v>
      </c>
      <c r="H55" s="3">
        <v>28</v>
      </c>
      <c r="I55" s="3">
        <v>0</v>
      </c>
      <c r="J55" s="3">
        <v>1.6</v>
      </c>
      <c r="K55" s="3">
        <v>6943</v>
      </c>
      <c r="L55" s="45">
        <f t="shared" si="4"/>
        <v>2</v>
      </c>
      <c r="M55" s="2">
        <f t="shared" si="6"/>
        <v>56800</v>
      </c>
      <c r="N55" s="1">
        <f t="shared" si="5"/>
        <v>0</v>
      </c>
      <c r="O55" s="45">
        <v>0</v>
      </c>
      <c r="P55" s="45">
        <f t="shared" si="7"/>
        <v>0</v>
      </c>
      <c r="Q55" s="45">
        <f t="shared" si="8"/>
        <v>0</v>
      </c>
      <c r="R55" s="2">
        <f t="shared" si="3"/>
        <v>0</v>
      </c>
    </row>
    <row r="56" spans="1:18" ht="13">
      <c r="A56" s="3" t="s">
        <v>139</v>
      </c>
      <c r="B56" s="3">
        <v>2811</v>
      </c>
      <c r="C56" s="3" t="s">
        <v>133</v>
      </c>
      <c r="D56" s="5" t="s">
        <v>140</v>
      </c>
      <c r="E56" s="3">
        <v>15</v>
      </c>
      <c r="F56" s="3">
        <v>20</v>
      </c>
      <c r="G56" s="3">
        <v>39</v>
      </c>
      <c r="H56" s="3">
        <v>0</v>
      </c>
      <c r="I56" s="3">
        <v>0</v>
      </c>
      <c r="J56" s="3">
        <v>1.7</v>
      </c>
      <c r="K56" s="3">
        <v>6943</v>
      </c>
      <c r="L56" s="45">
        <f t="shared" si="4"/>
        <v>1</v>
      </c>
      <c r="M56" s="2">
        <f t="shared" si="6"/>
        <v>56800</v>
      </c>
      <c r="N56" s="1">
        <f t="shared" si="5"/>
        <v>0</v>
      </c>
      <c r="O56" s="45">
        <v>0</v>
      </c>
      <c r="P56" s="45">
        <f t="shared" si="7"/>
        <v>0</v>
      </c>
      <c r="Q56" s="45">
        <f t="shared" si="8"/>
        <v>0</v>
      </c>
      <c r="R56" s="2">
        <f t="shared" si="3"/>
        <v>0</v>
      </c>
    </row>
    <row r="57" spans="1:18" ht="13">
      <c r="A57" s="3" t="s">
        <v>141</v>
      </c>
      <c r="B57" s="3">
        <v>2800</v>
      </c>
      <c r="C57" s="3" t="s">
        <v>133</v>
      </c>
      <c r="D57" s="5" t="s">
        <v>142</v>
      </c>
      <c r="E57" s="3">
        <v>15</v>
      </c>
      <c r="F57" s="3">
        <v>24</v>
      </c>
      <c r="G57" s="3">
        <v>47</v>
      </c>
      <c r="H57" s="3">
        <v>0</v>
      </c>
      <c r="I57" s="3">
        <v>0</v>
      </c>
      <c r="J57" s="3">
        <v>1.6</v>
      </c>
      <c r="K57" s="3">
        <v>6815</v>
      </c>
      <c r="L57" s="45">
        <f t="shared" si="4"/>
        <v>1</v>
      </c>
      <c r="M57" s="2">
        <f t="shared" si="6"/>
        <v>56800</v>
      </c>
      <c r="N57" s="1">
        <f t="shared" si="5"/>
        <v>0</v>
      </c>
      <c r="O57" s="45">
        <v>0</v>
      </c>
      <c r="P57" s="45">
        <f t="shared" si="7"/>
        <v>0</v>
      </c>
      <c r="Q57" s="45">
        <f t="shared" si="8"/>
        <v>0</v>
      </c>
      <c r="R57" s="2">
        <f t="shared" si="3"/>
        <v>0</v>
      </c>
    </row>
    <row r="58" spans="1:18" ht="13">
      <c r="A58" s="3" t="s">
        <v>143</v>
      </c>
      <c r="B58" s="3">
        <v>2810</v>
      </c>
      <c r="C58" s="3" t="s">
        <v>133</v>
      </c>
      <c r="D58" s="5" t="s">
        <v>144</v>
      </c>
      <c r="E58" s="3">
        <v>37.5</v>
      </c>
      <c r="F58" s="3">
        <v>42</v>
      </c>
      <c r="G58" s="3">
        <v>80</v>
      </c>
      <c r="H58" s="3">
        <v>0</v>
      </c>
      <c r="I58" s="3">
        <v>0</v>
      </c>
      <c r="J58" s="3">
        <v>1.6</v>
      </c>
      <c r="K58" s="3">
        <v>6815</v>
      </c>
      <c r="L58" s="45">
        <f t="shared" si="4"/>
        <v>2</v>
      </c>
      <c r="M58" s="2">
        <f t="shared" si="6"/>
        <v>56800</v>
      </c>
      <c r="N58" s="1">
        <f t="shared" si="5"/>
        <v>0</v>
      </c>
      <c r="O58" s="45">
        <v>0</v>
      </c>
      <c r="P58" s="45">
        <f t="shared" si="7"/>
        <v>0</v>
      </c>
      <c r="Q58" s="45">
        <f t="shared" si="8"/>
        <v>0</v>
      </c>
      <c r="R58" s="2">
        <f t="shared" si="3"/>
        <v>0</v>
      </c>
    </row>
    <row r="59" spans="1:18" ht="13">
      <c r="A59" s="3" t="s">
        <v>145</v>
      </c>
      <c r="B59" s="25">
        <v>427</v>
      </c>
      <c r="C59" s="25" t="s">
        <v>146</v>
      </c>
      <c r="D59" s="44" t="s">
        <v>147</v>
      </c>
      <c r="E59" s="3">
        <v>15</v>
      </c>
      <c r="F59" s="3">
        <v>34</v>
      </c>
      <c r="G59" s="3">
        <v>60</v>
      </c>
      <c r="H59" s="3">
        <v>21</v>
      </c>
      <c r="I59" s="3">
        <v>0</v>
      </c>
      <c r="J59" s="3">
        <v>3</v>
      </c>
      <c r="K59" s="3">
        <v>8126</v>
      </c>
      <c r="L59" s="45">
        <f t="shared" si="4"/>
        <v>1</v>
      </c>
      <c r="M59" s="2">
        <f t="shared" si="6"/>
        <v>56800</v>
      </c>
      <c r="N59" s="1">
        <f t="shared" si="5"/>
        <v>0</v>
      </c>
      <c r="O59" s="45">
        <v>0</v>
      </c>
      <c r="P59" s="45">
        <f t="shared" si="7"/>
        <v>0</v>
      </c>
      <c r="Q59" s="45">
        <f t="shared" si="8"/>
        <v>0</v>
      </c>
      <c r="R59" s="2">
        <f t="shared" si="3"/>
        <v>0</v>
      </c>
    </row>
    <row r="60" spans="1:18" ht="13">
      <c r="A60" s="3" t="s">
        <v>148</v>
      </c>
      <c r="B60" s="25">
        <v>928</v>
      </c>
      <c r="C60" s="25" t="s">
        <v>77</v>
      </c>
      <c r="D60" s="44" t="s">
        <v>149</v>
      </c>
      <c r="E60" s="3">
        <v>45</v>
      </c>
      <c r="F60" s="3">
        <v>20</v>
      </c>
      <c r="G60" s="3">
        <v>46</v>
      </c>
      <c r="H60" s="3">
        <v>0</v>
      </c>
      <c r="I60" s="3">
        <v>0</v>
      </c>
      <c r="J60" s="3">
        <v>1.3</v>
      </c>
      <c r="K60" s="3">
        <v>6533</v>
      </c>
      <c r="L60" s="45">
        <f t="shared" si="4"/>
        <v>1</v>
      </c>
      <c r="M60" s="2">
        <f t="shared" si="6"/>
        <v>56800</v>
      </c>
      <c r="N60" s="1">
        <f t="shared" si="5"/>
        <v>0</v>
      </c>
      <c r="O60" s="45">
        <v>0</v>
      </c>
      <c r="P60" s="45">
        <f t="shared" si="7"/>
        <v>0</v>
      </c>
      <c r="Q60" s="45">
        <f t="shared" si="8"/>
        <v>0</v>
      </c>
      <c r="R60" s="2">
        <f t="shared" si="3"/>
        <v>0</v>
      </c>
    </row>
    <row r="61" spans="1:18" ht="13">
      <c r="A61" s="3" t="s">
        <v>150</v>
      </c>
      <c r="B61" s="25">
        <v>930</v>
      </c>
      <c r="C61" s="25" t="s">
        <v>77</v>
      </c>
      <c r="D61" s="44" t="s">
        <v>151</v>
      </c>
      <c r="E61" s="3">
        <v>20</v>
      </c>
      <c r="F61" s="3">
        <v>4</v>
      </c>
      <c r="G61" s="3">
        <v>45</v>
      </c>
      <c r="H61" s="3">
        <v>0</v>
      </c>
      <c r="I61" s="3">
        <v>0</v>
      </c>
      <c r="J61" s="3">
        <v>1.3</v>
      </c>
      <c r="K61" s="3">
        <v>6533</v>
      </c>
      <c r="L61" s="45">
        <f t="shared" si="4"/>
        <v>0</v>
      </c>
      <c r="M61" s="2">
        <f t="shared" si="6"/>
        <v>56800</v>
      </c>
      <c r="N61" s="1">
        <f t="shared" si="5"/>
        <v>0</v>
      </c>
      <c r="O61" s="45">
        <v>0</v>
      </c>
      <c r="P61" s="45">
        <f t="shared" si="7"/>
        <v>0</v>
      </c>
      <c r="Q61" s="45">
        <f t="shared" si="8"/>
        <v>0</v>
      </c>
      <c r="R61" s="2">
        <f t="shared" si="3"/>
        <v>0</v>
      </c>
    </row>
    <row r="62" spans="1:18" ht="13">
      <c r="A62" s="3" t="s">
        <v>152</v>
      </c>
      <c r="B62" s="25">
        <v>950</v>
      </c>
      <c r="C62" s="25" t="s">
        <v>77</v>
      </c>
      <c r="D62" s="44" t="s">
        <v>153</v>
      </c>
      <c r="E62" s="3">
        <f>AVERAGE(45,120)</f>
        <v>82.5</v>
      </c>
      <c r="F62" s="3">
        <v>25</v>
      </c>
      <c r="G62" s="3">
        <v>105</v>
      </c>
      <c r="H62" s="3">
        <v>49</v>
      </c>
      <c r="I62" s="3">
        <v>0</v>
      </c>
      <c r="J62" s="3">
        <v>1.4</v>
      </c>
      <c r="K62" s="3">
        <v>5911</v>
      </c>
      <c r="L62" s="45">
        <f t="shared" si="4"/>
        <v>1</v>
      </c>
      <c r="M62" s="2">
        <f t="shared" si="6"/>
        <v>6990</v>
      </c>
      <c r="N62" s="1">
        <f t="shared" si="5"/>
        <v>0</v>
      </c>
      <c r="O62" s="45">
        <v>0</v>
      </c>
      <c r="P62" s="45">
        <f t="shared" si="7"/>
        <v>0</v>
      </c>
      <c r="Q62" s="45">
        <f t="shared" si="8"/>
        <v>0</v>
      </c>
      <c r="R62" s="2">
        <f t="shared" si="3"/>
        <v>0</v>
      </c>
    </row>
    <row r="63" spans="1:18" ht="13">
      <c r="A63" s="3" t="s">
        <v>154</v>
      </c>
      <c r="B63" s="25">
        <v>962</v>
      </c>
      <c r="C63" s="25" t="s">
        <v>77</v>
      </c>
      <c r="D63" s="44" t="s">
        <v>155</v>
      </c>
      <c r="E63" s="3">
        <v>15</v>
      </c>
      <c r="F63" s="3">
        <v>0</v>
      </c>
      <c r="G63" s="3">
        <v>168</v>
      </c>
      <c r="H63" s="3">
        <v>84</v>
      </c>
      <c r="I63" s="3">
        <v>0</v>
      </c>
      <c r="J63" s="3">
        <v>1.5</v>
      </c>
      <c r="K63" s="3">
        <v>5615</v>
      </c>
      <c r="L63" s="45">
        <f t="shared" si="4"/>
        <v>0</v>
      </c>
      <c r="M63" s="2">
        <f t="shared" si="6"/>
        <v>56800</v>
      </c>
      <c r="N63" s="1">
        <f t="shared" si="5"/>
        <v>0</v>
      </c>
      <c r="O63" s="45">
        <v>0</v>
      </c>
      <c r="P63" s="45">
        <f t="shared" si="7"/>
        <v>0</v>
      </c>
      <c r="Q63" s="45">
        <f t="shared" si="8"/>
        <v>0</v>
      </c>
      <c r="R63" s="2">
        <f t="shared" si="3"/>
        <v>0</v>
      </c>
    </row>
    <row r="64" spans="1:18" ht="13">
      <c r="A64" s="3" t="s">
        <v>156</v>
      </c>
      <c r="B64" s="25">
        <v>961</v>
      </c>
      <c r="C64" s="25" t="s">
        <v>77</v>
      </c>
      <c r="D64" s="44" t="s">
        <v>157</v>
      </c>
      <c r="E64" s="3">
        <v>120</v>
      </c>
      <c r="F64" s="3">
        <v>50</v>
      </c>
      <c r="G64" s="3">
        <v>37</v>
      </c>
      <c r="H64" s="3">
        <v>2</v>
      </c>
      <c r="I64" s="3">
        <v>0</v>
      </c>
      <c r="J64" s="3">
        <v>1.5</v>
      </c>
      <c r="K64" s="3">
        <v>5962</v>
      </c>
      <c r="L64" s="45">
        <f t="shared" si="4"/>
        <v>2</v>
      </c>
      <c r="M64" s="2">
        <f t="shared" si="6"/>
        <v>6990</v>
      </c>
      <c r="N64" s="1">
        <f t="shared" si="5"/>
        <v>0</v>
      </c>
      <c r="O64" s="45">
        <v>0</v>
      </c>
      <c r="P64" s="45">
        <f t="shared" si="7"/>
        <v>0</v>
      </c>
      <c r="Q64" s="45">
        <f t="shared" si="8"/>
        <v>0</v>
      </c>
      <c r="R64" s="2">
        <f t="shared" si="3"/>
        <v>0</v>
      </c>
    </row>
    <row r="65" spans="1:18" ht="13">
      <c r="A65" s="3" t="s">
        <v>158</v>
      </c>
      <c r="B65" s="3">
        <v>997</v>
      </c>
      <c r="C65" s="3" t="s">
        <v>77</v>
      </c>
      <c r="D65" s="5" t="s">
        <v>159</v>
      </c>
      <c r="E65" s="3">
        <v>37.5</v>
      </c>
      <c r="F65" s="3">
        <v>22</v>
      </c>
      <c r="G65" s="3">
        <v>51</v>
      </c>
      <c r="H65" s="3">
        <v>0</v>
      </c>
      <c r="I65" s="3">
        <v>0</v>
      </c>
      <c r="J65" s="3">
        <v>1.7</v>
      </c>
      <c r="K65" s="3">
        <v>5296</v>
      </c>
      <c r="L65" s="45">
        <f t="shared" si="4"/>
        <v>1</v>
      </c>
      <c r="M65" s="2">
        <f t="shared" si="6"/>
        <v>56800</v>
      </c>
      <c r="N65" s="1">
        <f t="shared" si="5"/>
        <v>0</v>
      </c>
      <c r="O65" s="45">
        <v>0</v>
      </c>
      <c r="P65" s="45">
        <f t="shared" si="7"/>
        <v>0</v>
      </c>
      <c r="Q65" s="45">
        <f t="shared" si="8"/>
        <v>0</v>
      </c>
      <c r="R65" s="2">
        <f t="shared" ref="R65:R128" si="9">O65*M65</f>
        <v>0</v>
      </c>
    </row>
    <row r="66" spans="1:18" ht="13">
      <c r="A66" s="3" t="s">
        <v>160</v>
      </c>
      <c r="B66" s="3">
        <v>988</v>
      </c>
      <c r="C66" s="3" t="s">
        <v>77</v>
      </c>
      <c r="D66" s="5" t="s">
        <v>161</v>
      </c>
      <c r="E66" s="3">
        <f>AVERAGE(90,40)</f>
        <v>65</v>
      </c>
      <c r="F66" s="3">
        <v>30</v>
      </c>
      <c r="G66" s="3">
        <v>34</v>
      </c>
      <c r="H66" s="3">
        <v>19</v>
      </c>
      <c r="I66" s="3">
        <v>0</v>
      </c>
      <c r="J66" s="3">
        <v>1.7</v>
      </c>
      <c r="K66" s="3">
        <v>6401</v>
      </c>
      <c r="L66" s="45">
        <f t="shared" ref="L66:L129" si="10">IF(F66&gt;=20,IF(F66&gt;40,2,1),0)</f>
        <v>1</v>
      </c>
      <c r="M66" s="2">
        <f t="shared" ref="M66:M129" si="11">IF(E66&gt;45,$D$146,$D$147)</f>
        <v>6990</v>
      </c>
      <c r="N66" s="1">
        <f t="shared" ref="N66:N129" si="12">SUM(E66+G66+H66+I66-(10*J66)+(K66/100))*O66</f>
        <v>0</v>
      </c>
      <c r="O66" s="45">
        <v>0</v>
      </c>
      <c r="P66" s="45">
        <f t="shared" ref="P66:P129" si="13">IF(M66=$D$146,O66,0)</f>
        <v>0</v>
      </c>
      <c r="Q66" s="45">
        <f t="shared" ref="Q66:Q129" si="14">IF(M66=$D$147,O66,0)</f>
        <v>0</v>
      </c>
      <c r="R66" s="2">
        <f t="shared" si="9"/>
        <v>0</v>
      </c>
    </row>
    <row r="67" spans="1:18" ht="13">
      <c r="A67" s="3" t="s">
        <v>162</v>
      </c>
      <c r="B67" s="3">
        <v>993</v>
      </c>
      <c r="C67" s="3" t="s">
        <v>77</v>
      </c>
      <c r="D67" s="5" t="s">
        <v>163</v>
      </c>
      <c r="E67" s="3">
        <v>45</v>
      </c>
      <c r="F67" s="3">
        <v>42</v>
      </c>
      <c r="G67" s="3">
        <v>40</v>
      </c>
      <c r="H67" s="3">
        <v>0</v>
      </c>
      <c r="I67" s="3">
        <v>0</v>
      </c>
      <c r="J67" s="3">
        <v>1.7</v>
      </c>
      <c r="K67" s="3">
        <v>6401</v>
      </c>
      <c r="L67" s="45">
        <f t="shared" si="10"/>
        <v>2</v>
      </c>
      <c r="M67" s="2">
        <f t="shared" si="11"/>
        <v>56800</v>
      </c>
      <c r="N67" s="1">
        <f t="shared" si="12"/>
        <v>0</v>
      </c>
      <c r="O67" s="45">
        <v>0</v>
      </c>
      <c r="P67" s="45">
        <f t="shared" si="13"/>
        <v>0</v>
      </c>
      <c r="Q67" s="45">
        <f t="shared" si="14"/>
        <v>0</v>
      </c>
      <c r="R67" s="2">
        <f t="shared" si="9"/>
        <v>0</v>
      </c>
    </row>
    <row r="68" spans="1:18" ht="13">
      <c r="A68" s="3" t="s">
        <v>164</v>
      </c>
      <c r="B68" s="3">
        <v>994</v>
      </c>
      <c r="C68" s="3" t="s">
        <v>77</v>
      </c>
      <c r="D68" s="5" t="s">
        <v>165</v>
      </c>
      <c r="E68" s="3">
        <v>60</v>
      </c>
      <c r="F68" s="3">
        <v>25</v>
      </c>
      <c r="G68" s="3">
        <v>21</v>
      </c>
      <c r="H68" s="3">
        <v>4</v>
      </c>
      <c r="I68" s="3">
        <v>2</v>
      </c>
      <c r="J68" s="3">
        <v>1.7</v>
      </c>
      <c r="K68" s="3">
        <v>6401</v>
      </c>
      <c r="L68" s="45">
        <f t="shared" si="10"/>
        <v>1</v>
      </c>
      <c r="M68" s="2">
        <f t="shared" si="11"/>
        <v>6990</v>
      </c>
      <c r="N68" s="1">
        <f t="shared" si="12"/>
        <v>0</v>
      </c>
      <c r="O68" s="45">
        <v>0</v>
      </c>
      <c r="P68" s="45">
        <f t="shared" si="13"/>
        <v>0</v>
      </c>
      <c r="Q68" s="45">
        <f t="shared" si="14"/>
        <v>0</v>
      </c>
      <c r="R68" s="2">
        <f t="shared" si="9"/>
        <v>0</v>
      </c>
    </row>
    <row r="69" spans="1:18" ht="13">
      <c r="A69" s="3" t="s">
        <v>166</v>
      </c>
      <c r="B69" s="3">
        <v>995</v>
      </c>
      <c r="C69" s="3" t="s">
        <v>77</v>
      </c>
      <c r="D69" s="5" t="s">
        <v>167</v>
      </c>
      <c r="E69" s="3">
        <v>30</v>
      </c>
      <c r="F69" s="3">
        <v>7</v>
      </c>
      <c r="G69" s="3">
        <v>0</v>
      </c>
      <c r="H69" s="3">
        <v>0</v>
      </c>
      <c r="I69" s="3">
        <v>0</v>
      </c>
      <c r="J69" s="3">
        <v>1.7</v>
      </c>
      <c r="K69" s="3">
        <v>5956</v>
      </c>
      <c r="L69" s="45">
        <f t="shared" si="10"/>
        <v>0</v>
      </c>
      <c r="M69" s="2">
        <f t="shared" si="11"/>
        <v>56800</v>
      </c>
      <c r="N69" s="1">
        <f t="shared" si="12"/>
        <v>0</v>
      </c>
      <c r="O69" s="45">
        <v>0</v>
      </c>
      <c r="P69" s="45">
        <f t="shared" si="13"/>
        <v>0</v>
      </c>
      <c r="Q69" s="45">
        <f t="shared" si="14"/>
        <v>0</v>
      </c>
      <c r="R69" s="2">
        <f t="shared" si="9"/>
        <v>0</v>
      </c>
    </row>
    <row r="70" spans="1:18" ht="13">
      <c r="A70" s="3" t="s">
        <v>168</v>
      </c>
      <c r="B70" s="3">
        <v>996</v>
      </c>
      <c r="C70" s="3" t="s">
        <v>77</v>
      </c>
      <c r="D70" s="5" t="s">
        <v>169</v>
      </c>
      <c r="E70" s="3">
        <v>30</v>
      </c>
      <c r="F70" s="3">
        <v>30</v>
      </c>
      <c r="G70" s="3">
        <v>58</v>
      </c>
      <c r="H70" s="3">
        <v>3</v>
      </c>
      <c r="I70" s="3">
        <v>0</v>
      </c>
      <c r="J70" s="3">
        <v>1.7</v>
      </c>
      <c r="K70" s="3">
        <v>6085</v>
      </c>
      <c r="L70" s="45">
        <f t="shared" si="10"/>
        <v>1</v>
      </c>
      <c r="M70" s="2">
        <f t="shared" si="11"/>
        <v>56800</v>
      </c>
      <c r="N70" s="1">
        <f t="shared" si="12"/>
        <v>0</v>
      </c>
      <c r="O70" s="45">
        <v>0</v>
      </c>
      <c r="P70" s="45">
        <f t="shared" si="13"/>
        <v>0</v>
      </c>
      <c r="Q70" s="45">
        <f t="shared" si="14"/>
        <v>0</v>
      </c>
      <c r="R70" s="2">
        <f t="shared" si="9"/>
        <v>0</v>
      </c>
    </row>
    <row r="71" spans="1:18" ht="13">
      <c r="A71" s="3" t="s">
        <v>170</v>
      </c>
      <c r="B71" s="3">
        <v>998</v>
      </c>
      <c r="C71" s="3" t="s">
        <v>77</v>
      </c>
      <c r="D71" s="5" t="s">
        <v>171</v>
      </c>
      <c r="E71" s="3">
        <v>20</v>
      </c>
      <c r="F71" s="3">
        <v>5</v>
      </c>
      <c r="G71" s="3">
        <f>11.5*6+10.5</f>
        <v>79.5</v>
      </c>
      <c r="H71" s="3">
        <v>21</v>
      </c>
      <c r="I71" s="3">
        <v>0</v>
      </c>
      <c r="J71" s="3">
        <v>1.8</v>
      </c>
      <c r="K71" s="3">
        <v>5926</v>
      </c>
      <c r="L71" s="45">
        <f t="shared" si="10"/>
        <v>0</v>
      </c>
      <c r="M71" s="2">
        <f t="shared" si="11"/>
        <v>56800</v>
      </c>
      <c r="N71" s="1">
        <f t="shared" si="12"/>
        <v>0</v>
      </c>
      <c r="O71" s="45">
        <v>0</v>
      </c>
      <c r="P71" s="45">
        <f t="shared" si="13"/>
        <v>0</v>
      </c>
      <c r="Q71" s="45">
        <f t="shared" si="14"/>
        <v>0</v>
      </c>
      <c r="R71" s="2">
        <f t="shared" si="9"/>
        <v>0</v>
      </c>
    </row>
    <row r="72" spans="1:18" ht="13">
      <c r="A72" s="3" t="s">
        <v>172</v>
      </c>
      <c r="B72" s="3">
        <v>1002</v>
      </c>
      <c r="C72" s="3" t="s">
        <v>77</v>
      </c>
      <c r="D72" s="5" t="s">
        <v>173</v>
      </c>
      <c r="E72" s="3">
        <v>45</v>
      </c>
      <c r="F72" s="3">
        <v>12</v>
      </c>
      <c r="G72" s="3">
        <f>(3.5+6)*4</f>
        <v>38</v>
      </c>
      <c r="H72" s="3">
        <v>0</v>
      </c>
      <c r="I72" s="3">
        <v>0</v>
      </c>
      <c r="J72" s="3">
        <v>1.8</v>
      </c>
      <c r="K72" s="3">
        <v>5909</v>
      </c>
      <c r="L72" s="45">
        <f t="shared" si="10"/>
        <v>0</v>
      </c>
      <c r="M72" s="2">
        <f t="shared" si="11"/>
        <v>56800</v>
      </c>
      <c r="N72" s="1">
        <f t="shared" si="12"/>
        <v>0</v>
      </c>
      <c r="O72" s="45">
        <v>0</v>
      </c>
      <c r="P72" s="45">
        <f t="shared" si="13"/>
        <v>0</v>
      </c>
      <c r="Q72" s="45">
        <f t="shared" si="14"/>
        <v>0</v>
      </c>
      <c r="R72" s="2">
        <f t="shared" si="9"/>
        <v>0</v>
      </c>
    </row>
    <row r="73" spans="1:18" ht="13">
      <c r="A73" s="3" t="s">
        <v>174</v>
      </c>
      <c r="B73" s="3">
        <v>1010</v>
      </c>
      <c r="C73" s="3" t="s">
        <v>77</v>
      </c>
      <c r="D73" s="5" t="s">
        <v>175</v>
      </c>
      <c r="E73" s="3">
        <v>20</v>
      </c>
      <c r="F73" s="3">
        <v>10</v>
      </c>
      <c r="G73" s="3">
        <f>9*6+10</f>
        <v>64</v>
      </c>
      <c r="H73" s="3">
        <v>0</v>
      </c>
      <c r="I73" s="3">
        <v>0</v>
      </c>
      <c r="J73" s="3">
        <v>1.8</v>
      </c>
      <c r="K73" s="3">
        <v>5479</v>
      </c>
      <c r="L73" s="45">
        <f t="shared" si="10"/>
        <v>0</v>
      </c>
      <c r="M73" s="2">
        <f t="shared" si="11"/>
        <v>56800</v>
      </c>
      <c r="N73" s="1">
        <f t="shared" si="12"/>
        <v>0</v>
      </c>
      <c r="O73" s="45">
        <v>0</v>
      </c>
      <c r="P73" s="45">
        <f t="shared" si="13"/>
        <v>0</v>
      </c>
      <c r="Q73" s="45">
        <f t="shared" si="14"/>
        <v>0</v>
      </c>
      <c r="R73" s="2">
        <f t="shared" si="9"/>
        <v>0</v>
      </c>
    </row>
    <row r="74" spans="1:18" ht="13">
      <c r="A74" s="3" t="s">
        <v>176</v>
      </c>
      <c r="B74" s="3">
        <v>1014</v>
      </c>
      <c r="C74" s="3" t="s">
        <v>77</v>
      </c>
      <c r="D74" s="5" t="s">
        <v>177</v>
      </c>
      <c r="E74" s="3">
        <v>15</v>
      </c>
      <c r="F74" s="3">
        <v>30</v>
      </c>
      <c r="G74" s="3">
        <v>55</v>
      </c>
      <c r="H74" s="3">
        <v>0</v>
      </c>
      <c r="I74" s="3">
        <v>0</v>
      </c>
      <c r="J74" s="3">
        <v>1.9</v>
      </c>
      <c r="K74" s="3">
        <v>5296</v>
      </c>
      <c r="L74" s="45">
        <f t="shared" si="10"/>
        <v>1</v>
      </c>
      <c r="M74" s="2">
        <f t="shared" si="11"/>
        <v>56800</v>
      </c>
      <c r="N74" s="1">
        <f t="shared" si="12"/>
        <v>0</v>
      </c>
      <c r="O74" s="45">
        <v>0</v>
      </c>
      <c r="P74" s="45">
        <f t="shared" si="13"/>
        <v>0</v>
      </c>
      <c r="Q74" s="45">
        <f t="shared" si="14"/>
        <v>0</v>
      </c>
      <c r="R74" s="2">
        <f t="shared" si="9"/>
        <v>0</v>
      </c>
    </row>
    <row r="75" spans="1:18" ht="13">
      <c r="A75" s="3" t="s">
        <v>178</v>
      </c>
      <c r="B75" s="3">
        <v>1300</v>
      </c>
      <c r="C75" s="3" t="s">
        <v>77</v>
      </c>
      <c r="D75" s="5" t="s">
        <v>179</v>
      </c>
      <c r="E75" s="3">
        <v>15</v>
      </c>
      <c r="F75" s="3">
        <v>60</v>
      </c>
      <c r="G75" s="3">
        <v>112</v>
      </c>
      <c r="H75" s="3">
        <v>53.5</v>
      </c>
      <c r="I75" s="3">
        <v>7</v>
      </c>
      <c r="J75" s="3">
        <v>2.8</v>
      </c>
      <c r="K75" s="3">
        <v>3953</v>
      </c>
      <c r="L75" s="45">
        <f t="shared" si="10"/>
        <v>2</v>
      </c>
      <c r="M75" s="2">
        <f t="shared" si="11"/>
        <v>56800</v>
      </c>
      <c r="N75" s="1">
        <f t="shared" si="12"/>
        <v>0</v>
      </c>
      <c r="O75" s="45">
        <v>0</v>
      </c>
      <c r="P75" s="45">
        <f t="shared" si="13"/>
        <v>0</v>
      </c>
      <c r="Q75" s="45">
        <f t="shared" si="14"/>
        <v>0</v>
      </c>
      <c r="R75" s="2">
        <f t="shared" si="9"/>
        <v>0</v>
      </c>
    </row>
    <row r="76" spans="1:18" ht="13">
      <c r="A76" s="3" t="s">
        <v>180</v>
      </c>
      <c r="B76" s="3">
        <v>1290</v>
      </c>
      <c r="C76" s="3" t="s">
        <v>77</v>
      </c>
      <c r="D76" s="5" t="s">
        <v>181</v>
      </c>
      <c r="E76" s="3">
        <v>40</v>
      </c>
      <c r="F76" s="3">
        <v>10</v>
      </c>
      <c r="G76" s="3">
        <f>11+9+7+6+11+11</f>
        <v>55</v>
      </c>
      <c r="H76" s="3">
        <v>3</v>
      </c>
      <c r="I76" s="3">
        <v>0</v>
      </c>
      <c r="J76" s="3">
        <v>2.8</v>
      </c>
      <c r="K76" s="3">
        <v>3869</v>
      </c>
      <c r="L76" s="45">
        <f t="shared" si="10"/>
        <v>0</v>
      </c>
      <c r="M76" s="2">
        <f t="shared" si="11"/>
        <v>56800</v>
      </c>
      <c r="N76" s="1">
        <f t="shared" si="12"/>
        <v>0</v>
      </c>
      <c r="O76" s="45">
        <v>0</v>
      </c>
      <c r="P76" s="45">
        <f t="shared" si="13"/>
        <v>0</v>
      </c>
      <c r="Q76" s="45">
        <f t="shared" si="14"/>
        <v>0</v>
      </c>
      <c r="R76" s="2">
        <f t="shared" si="9"/>
        <v>0</v>
      </c>
    </row>
    <row r="77" spans="1:18" ht="13">
      <c r="A77" s="25" t="s">
        <v>182</v>
      </c>
      <c r="B77" s="25">
        <v>500</v>
      </c>
      <c r="C77" s="25" t="s">
        <v>183</v>
      </c>
      <c r="D77" s="44" t="s">
        <v>184</v>
      </c>
      <c r="E77" s="3">
        <f>AVERAGE(45,120)</f>
        <v>82.5</v>
      </c>
      <c r="F77" s="3">
        <v>100</v>
      </c>
      <c r="G77" s="3">
        <v>95</v>
      </c>
      <c r="H77" s="3">
        <v>39</v>
      </c>
      <c r="I77" s="3">
        <v>0</v>
      </c>
      <c r="J77" s="3">
        <v>1.7</v>
      </c>
      <c r="K77" s="3">
        <v>3971</v>
      </c>
      <c r="L77" s="45">
        <f t="shared" si="10"/>
        <v>2</v>
      </c>
      <c r="M77" s="2">
        <f t="shared" si="11"/>
        <v>6990</v>
      </c>
      <c r="N77" s="1">
        <f t="shared" si="12"/>
        <v>0</v>
      </c>
      <c r="O77" s="45">
        <v>0</v>
      </c>
      <c r="P77" s="45">
        <f t="shared" si="13"/>
        <v>0</v>
      </c>
      <c r="Q77" s="45">
        <f t="shared" si="14"/>
        <v>0</v>
      </c>
      <c r="R77" s="2">
        <f t="shared" si="9"/>
        <v>0</v>
      </c>
    </row>
    <row r="78" spans="1:18" ht="13">
      <c r="A78" s="3" t="s">
        <v>185</v>
      </c>
      <c r="B78" s="3">
        <v>574</v>
      </c>
      <c r="C78" s="3" t="s">
        <v>183</v>
      </c>
      <c r="D78" s="5" t="s">
        <v>186</v>
      </c>
      <c r="E78" s="3">
        <v>0</v>
      </c>
      <c r="F78" s="3">
        <v>16</v>
      </c>
      <c r="G78" s="3">
        <f>8*5</f>
        <v>40</v>
      </c>
      <c r="H78" s="3">
        <v>0</v>
      </c>
      <c r="I78" s="3">
        <v>0</v>
      </c>
      <c r="J78" s="3">
        <v>1.3</v>
      </c>
      <c r="K78" s="3">
        <v>3970</v>
      </c>
      <c r="L78" s="45">
        <f t="shared" si="10"/>
        <v>0</v>
      </c>
      <c r="M78" s="2">
        <f t="shared" si="11"/>
        <v>56800</v>
      </c>
      <c r="N78" s="1">
        <f t="shared" si="12"/>
        <v>0</v>
      </c>
      <c r="O78" s="45">
        <v>0</v>
      </c>
      <c r="P78" s="45">
        <f t="shared" si="13"/>
        <v>0</v>
      </c>
      <c r="Q78" s="45">
        <f t="shared" si="14"/>
        <v>0</v>
      </c>
      <c r="R78" s="2">
        <f t="shared" si="9"/>
        <v>0</v>
      </c>
    </row>
    <row r="79" spans="1:18" ht="13">
      <c r="A79" s="3" t="s">
        <v>187</v>
      </c>
      <c r="B79" s="3">
        <v>800</v>
      </c>
      <c r="C79" s="3" t="s">
        <v>183</v>
      </c>
      <c r="D79" s="5" t="s">
        <v>188</v>
      </c>
      <c r="E79" s="3">
        <v>15</v>
      </c>
      <c r="F79" s="3">
        <v>20</v>
      </c>
      <c r="G79" s="3">
        <v>43</v>
      </c>
      <c r="H79" s="3">
        <v>0</v>
      </c>
      <c r="I79" s="3">
        <v>0</v>
      </c>
      <c r="J79" s="3">
        <v>0.3</v>
      </c>
      <c r="K79" s="3">
        <v>856</v>
      </c>
      <c r="L79" s="45">
        <f t="shared" si="10"/>
        <v>1</v>
      </c>
      <c r="M79" s="2">
        <f t="shared" si="11"/>
        <v>56800</v>
      </c>
      <c r="N79" s="1">
        <f t="shared" si="12"/>
        <v>0</v>
      </c>
      <c r="O79" s="45">
        <v>0</v>
      </c>
      <c r="P79" s="45">
        <f t="shared" si="13"/>
        <v>0</v>
      </c>
      <c r="Q79" s="45">
        <f t="shared" si="14"/>
        <v>0</v>
      </c>
      <c r="R79" s="2">
        <f t="shared" si="9"/>
        <v>0</v>
      </c>
    </row>
    <row r="80" spans="1:18" ht="13">
      <c r="A80" s="3" t="s">
        <v>189</v>
      </c>
      <c r="B80" s="3">
        <v>630</v>
      </c>
      <c r="C80" s="3" t="s">
        <v>62</v>
      </c>
      <c r="D80" s="5" t="s">
        <v>190</v>
      </c>
      <c r="E80" s="3">
        <v>10</v>
      </c>
      <c r="F80" s="3">
        <v>0</v>
      </c>
      <c r="G80" s="3">
        <f>12*7</f>
        <v>84</v>
      </c>
      <c r="H80" s="3">
        <v>0</v>
      </c>
      <c r="I80" s="3">
        <v>0</v>
      </c>
      <c r="J80" s="3">
        <v>0.3</v>
      </c>
      <c r="K80" s="3">
        <v>858</v>
      </c>
      <c r="L80" s="45">
        <f t="shared" si="10"/>
        <v>0</v>
      </c>
      <c r="M80" s="2">
        <f t="shared" si="11"/>
        <v>56800</v>
      </c>
      <c r="N80" s="1">
        <f t="shared" si="12"/>
        <v>0</v>
      </c>
      <c r="O80" s="45">
        <v>0</v>
      </c>
      <c r="P80" s="45">
        <f t="shared" si="13"/>
        <v>0</v>
      </c>
      <c r="Q80" s="45">
        <f t="shared" si="14"/>
        <v>0</v>
      </c>
      <c r="R80" s="2">
        <f t="shared" si="9"/>
        <v>0</v>
      </c>
    </row>
    <row r="81" spans="1:18" ht="13">
      <c r="A81" s="3" t="s">
        <v>191</v>
      </c>
      <c r="B81" s="3">
        <v>571</v>
      </c>
      <c r="C81" s="3" t="s">
        <v>62</v>
      </c>
      <c r="D81" s="5" t="s">
        <v>192</v>
      </c>
      <c r="E81" s="3">
        <v>75</v>
      </c>
      <c r="F81" s="3">
        <v>40</v>
      </c>
      <c r="G81" s="3">
        <v>84</v>
      </c>
      <c r="H81" s="3">
        <v>0</v>
      </c>
      <c r="I81" s="3">
        <v>0</v>
      </c>
      <c r="J81" s="3">
        <v>0.4</v>
      </c>
      <c r="K81" s="3">
        <v>1639</v>
      </c>
      <c r="L81" s="45">
        <f t="shared" si="10"/>
        <v>1</v>
      </c>
      <c r="M81" s="2">
        <f t="shared" si="11"/>
        <v>6990</v>
      </c>
      <c r="N81" s="1">
        <f t="shared" si="12"/>
        <v>0</v>
      </c>
      <c r="O81" s="45">
        <v>0</v>
      </c>
      <c r="P81" s="45">
        <f t="shared" si="13"/>
        <v>0</v>
      </c>
      <c r="Q81" s="45">
        <f t="shared" si="14"/>
        <v>0</v>
      </c>
      <c r="R81" s="2">
        <f t="shared" si="9"/>
        <v>0</v>
      </c>
    </row>
    <row r="82" spans="1:18" ht="13">
      <c r="A82" s="3" t="s">
        <v>193</v>
      </c>
      <c r="B82" s="3">
        <v>549</v>
      </c>
      <c r="C82" s="3" t="s">
        <v>62</v>
      </c>
      <c r="D82" s="5" t="s">
        <v>194</v>
      </c>
      <c r="E82" s="3">
        <v>180</v>
      </c>
      <c r="F82" s="3">
        <v>900</v>
      </c>
      <c r="G82" s="3">
        <v>42</v>
      </c>
      <c r="H82" s="3">
        <v>35</v>
      </c>
      <c r="I82" s="3">
        <v>0</v>
      </c>
      <c r="J82" s="3">
        <v>0.5</v>
      </c>
      <c r="K82" s="3">
        <v>977</v>
      </c>
      <c r="L82" s="45">
        <f t="shared" si="10"/>
        <v>2</v>
      </c>
      <c r="M82" s="2">
        <f t="shared" si="11"/>
        <v>6990</v>
      </c>
      <c r="N82" s="1">
        <f t="shared" si="12"/>
        <v>0</v>
      </c>
      <c r="O82" s="45">
        <v>0</v>
      </c>
      <c r="P82" s="45">
        <f t="shared" si="13"/>
        <v>0</v>
      </c>
      <c r="Q82" s="45">
        <f t="shared" si="14"/>
        <v>0</v>
      </c>
      <c r="R82" s="2">
        <f t="shared" si="9"/>
        <v>0</v>
      </c>
    </row>
    <row r="83" spans="1:18" ht="13">
      <c r="A83" s="3" t="s">
        <v>195</v>
      </c>
      <c r="B83" s="3">
        <v>530</v>
      </c>
      <c r="C83" s="3" t="s">
        <v>62</v>
      </c>
      <c r="D83" s="5" t="s">
        <v>196</v>
      </c>
      <c r="E83" s="3">
        <v>60</v>
      </c>
      <c r="F83" s="3">
        <v>20</v>
      </c>
      <c r="G83" s="3">
        <v>9</v>
      </c>
      <c r="H83" s="3">
        <v>0</v>
      </c>
      <c r="I83" s="3">
        <v>3</v>
      </c>
      <c r="J83" s="3">
        <v>0.5</v>
      </c>
      <c r="K83" s="3">
        <v>982</v>
      </c>
      <c r="L83" s="45">
        <f t="shared" si="10"/>
        <v>1</v>
      </c>
      <c r="M83" s="2">
        <f t="shared" si="11"/>
        <v>6990</v>
      </c>
      <c r="N83" s="1">
        <f t="shared" si="12"/>
        <v>0</v>
      </c>
      <c r="O83" s="45">
        <v>0</v>
      </c>
      <c r="P83" s="45">
        <f t="shared" si="13"/>
        <v>0</v>
      </c>
      <c r="Q83" s="45">
        <f t="shared" si="14"/>
        <v>0</v>
      </c>
      <c r="R83" s="2">
        <f t="shared" si="9"/>
        <v>0</v>
      </c>
    </row>
    <row r="84" spans="1:18" ht="13">
      <c r="A84" s="3" t="s">
        <v>197</v>
      </c>
      <c r="B84" s="3">
        <v>418</v>
      </c>
      <c r="C84" s="3" t="s">
        <v>62</v>
      </c>
      <c r="D84" s="5" t="s">
        <v>198</v>
      </c>
      <c r="E84" s="3">
        <f>AVERAGE(45,120)</f>
        <v>82.5</v>
      </c>
      <c r="F84" s="3">
        <v>20</v>
      </c>
      <c r="G84" s="3">
        <v>117</v>
      </c>
      <c r="H84" s="3">
        <v>49</v>
      </c>
      <c r="I84" s="3">
        <v>0</v>
      </c>
      <c r="J84" s="3">
        <v>0.8</v>
      </c>
      <c r="K84" s="3">
        <v>2383</v>
      </c>
      <c r="L84" s="45">
        <f t="shared" si="10"/>
        <v>1</v>
      </c>
      <c r="M84" s="2">
        <f t="shared" si="11"/>
        <v>6990</v>
      </c>
      <c r="N84" s="1">
        <f t="shared" si="12"/>
        <v>0</v>
      </c>
      <c r="O84" s="45">
        <v>0</v>
      </c>
      <c r="P84" s="45">
        <f t="shared" si="13"/>
        <v>0</v>
      </c>
      <c r="Q84" s="45">
        <f t="shared" si="14"/>
        <v>0</v>
      </c>
      <c r="R84" s="2">
        <f t="shared" si="9"/>
        <v>0</v>
      </c>
    </row>
    <row r="85" spans="1:18" ht="13">
      <c r="A85" s="3" t="s">
        <v>199</v>
      </c>
      <c r="B85" s="3">
        <v>273</v>
      </c>
      <c r="C85" s="3" t="s">
        <v>62</v>
      </c>
      <c r="D85" s="5" t="s">
        <v>200</v>
      </c>
      <c r="E85" s="3">
        <v>20</v>
      </c>
      <c r="F85" s="3">
        <v>10</v>
      </c>
      <c r="G85" s="3">
        <f>9*5</f>
        <v>45</v>
      </c>
      <c r="H85" s="3">
        <v>0</v>
      </c>
      <c r="I85" s="3">
        <v>2</v>
      </c>
      <c r="J85" s="3">
        <v>1.3</v>
      </c>
      <c r="K85" s="3">
        <v>4725</v>
      </c>
      <c r="L85" s="45">
        <f t="shared" si="10"/>
        <v>0</v>
      </c>
      <c r="M85" s="2">
        <f t="shared" si="11"/>
        <v>56800</v>
      </c>
      <c r="N85" s="1">
        <f t="shared" si="12"/>
        <v>0</v>
      </c>
      <c r="O85" s="45">
        <v>0</v>
      </c>
      <c r="P85" s="45">
        <f t="shared" si="13"/>
        <v>0</v>
      </c>
      <c r="Q85" s="45">
        <f t="shared" si="14"/>
        <v>0</v>
      </c>
      <c r="R85" s="2">
        <f t="shared" si="9"/>
        <v>0</v>
      </c>
    </row>
    <row r="86" spans="1:18" ht="13">
      <c r="A86" s="3" t="s">
        <v>201</v>
      </c>
      <c r="B86" s="3">
        <v>261</v>
      </c>
      <c r="C86" s="3" t="s">
        <v>62</v>
      </c>
      <c r="D86" s="5" t="s">
        <v>202</v>
      </c>
      <c r="E86" s="3">
        <v>37.5</v>
      </c>
      <c r="F86" s="3">
        <v>22</v>
      </c>
      <c r="G86" s="3">
        <v>82</v>
      </c>
      <c r="H86" s="3">
        <v>21.25</v>
      </c>
      <c r="I86" s="3">
        <v>0</v>
      </c>
      <c r="J86" s="3">
        <v>1.3</v>
      </c>
      <c r="K86" s="3">
        <v>4828</v>
      </c>
      <c r="L86" s="45">
        <f t="shared" si="10"/>
        <v>1</v>
      </c>
      <c r="M86" s="2">
        <f t="shared" si="11"/>
        <v>56800</v>
      </c>
      <c r="N86" s="1">
        <f t="shared" si="12"/>
        <v>0</v>
      </c>
      <c r="O86" s="45">
        <v>0</v>
      </c>
      <c r="P86" s="45">
        <f t="shared" si="13"/>
        <v>0</v>
      </c>
      <c r="Q86" s="45">
        <f t="shared" si="14"/>
        <v>0</v>
      </c>
      <c r="R86" s="2">
        <f t="shared" si="9"/>
        <v>0</v>
      </c>
    </row>
    <row r="87" spans="1:18" ht="13">
      <c r="A87" s="3" t="s">
        <v>203</v>
      </c>
      <c r="B87" s="3">
        <v>254</v>
      </c>
      <c r="C87" s="3" t="s">
        <v>62</v>
      </c>
      <c r="D87" s="5" t="s">
        <v>204</v>
      </c>
      <c r="E87" s="3">
        <v>0</v>
      </c>
      <c r="F87" s="3">
        <v>5</v>
      </c>
      <c r="G87" s="3">
        <v>40</v>
      </c>
      <c r="H87" s="3">
        <v>0</v>
      </c>
      <c r="I87" s="3">
        <v>0</v>
      </c>
      <c r="J87" s="3">
        <v>1.2</v>
      </c>
      <c r="K87" s="3">
        <v>5002</v>
      </c>
      <c r="L87" s="45">
        <f t="shared" si="10"/>
        <v>0</v>
      </c>
      <c r="M87" s="2">
        <f t="shared" si="11"/>
        <v>56800</v>
      </c>
      <c r="N87" s="1">
        <f t="shared" si="12"/>
        <v>0</v>
      </c>
      <c r="O87" s="45">
        <v>0</v>
      </c>
      <c r="P87" s="45">
        <f t="shared" si="13"/>
        <v>0</v>
      </c>
      <c r="Q87" s="45">
        <f t="shared" si="14"/>
        <v>0</v>
      </c>
      <c r="R87" s="2">
        <f t="shared" si="9"/>
        <v>0</v>
      </c>
    </row>
    <row r="88" spans="1:18" ht="13">
      <c r="A88" s="3" t="s">
        <v>205</v>
      </c>
      <c r="B88" s="3">
        <v>246</v>
      </c>
      <c r="C88" s="3" t="s">
        <v>62</v>
      </c>
      <c r="D88" s="5" t="s">
        <v>206</v>
      </c>
      <c r="E88" s="3">
        <v>30</v>
      </c>
      <c r="F88" s="3">
        <v>21</v>
      </c>
      <c r="G88" s="3">
        <v>45</v>
      </c>
      <c r="H88" s="3">
        <v>0</v>
      </c>
      <c r="I88" s="3">
        <v>0</v>
      </c>
      <c r="J88" s="3">
        <v>1.2</v>
      </c>
      <c r="K88" s="3">
        <v>5002</v>
      </c>
      <c r="L88" s="45">
        <f t="shared" si="10"/>
        <v>1</v>
      </c>
      <c r="M88" s="2">
        <f t="shared" si="11"/>
        <v>56800</v>
      </c>
      <c r="N88" s="1">
        <f t="shared" si="12"/>
        <v>0</v>
      </c>
      <c r="O88" s="45">
        <v>0</v>
      </c>
      <c r="P88" s="45">
        <f t="shared" si="13"/>
        <v>0</v>
      </c>
      <c r="Q88" s="45">
        <f t="shared" si="14"/>
        <v>0</v>
      </c>
      <c r="R88" s="2">
        <f t="shared" si="9"/>
        <v>0</v>
      </c>
    </row>
    <row r="89" spans="1:18" ht="13">
      <c r="A89" s="3" t="s">
        <v>207</v>
      </c>
      <c r="B89" s="3">
        <v>238</v>
      </c>
      <c r="C89" s="3" t="s">
        <v>62</v>
      </c>
      <c r="D89" s="5" t="s">
        <v>208</v>
      </c>
      <c r="E89" s="3">
        <v>25</v>
      </c>
      <c r="F89" s="3">
        <v>20</v>
      </c>
      <c r="G89" s="3">
        <f>8.5*5</f>
        <v>42.5</v>
      </c>
      <c r="H89" s="3">
        <v>0</v>
      </c>
      <c r="I89" s="3">
        <v>0</v>
      </c>
      <c r="J89" s="3">
        <v>1.2</v>
      </c>
      <c r="K89" s="3">
        <v>5002</v>
      </c>
      <c r="L89" s="45">
        <f t="shared" si="10"/>
        <v>1</v>
      </c>
      <c r="M89" s="2">
        <f t="shared" si="11"/>
        <v>56800</v>
      </c>
      <c r="N89" s="1">
        <f t="shared" si="12"/>
        <v>0</v>
      </c>
      <c r="O89" s="45">
        <v>0</v>
      </c>
      <c r="P89" s="45">
        <f t="shared" si="13"/>
        <v>0</v>
      </c>
      <c r="Q89" s="45">
        <f t="shared" si="14"/>
        <v>0</v>
      </c>
      <c r="R89" s="2">
        <f t="shared" si="9"/>
        <v>0</v>
      </c>
    </row>
    <row r="90" spans="1:18" ht="13">
      <c r="A90" s="3" t="s">
        <v>209</v>
      </c>
      <c r="B90" s="3">
        <v>234</v>
      </c>
      <c r="C90" s="3" t="s">
        <v>62</v>
      </c>
      <c r="D90" s="5" t="s">
        <v>210</v>
      </c>
      <c r="E90" s="3">
        <v>30</v>
      </c>
      <c r="F90" s="3">
        <v>8</v>
      </c>
      <c r="G90" s="3">
        <f>10*5+7+4</f>
        <v>61</v>
      </c>
      <c r="H90" s="3">
        <v>0</v>
      </c>
      <c r="I90" s="3">
        <v>0</v>
      </c>
      <c r="J90" s="3">
        <v>1.2</v>
      </c>
      <c r="K90" s="3">
        <v>5002</v>
      </c>
      <c r="L90" s="45">
        <f t="shared" si="10"/>
        <v>0</v>
      </c>
      <c r="M90" s="2">
        <f t="shared" si="11"/>
        <v>56800</v>
      </c>
      <c r="N90" s="1">
        <f t="shared" si="12"/>
        <v>0</v>
      </c>
      <c r="O90" s="45">
        <v>0</v>
      </c>
      <c r="P90" s="45">
        <f t="shared" si="13"/>
        <v>0</v>
      </c>
      <c r="Q90" s="45">
        <f t="shared" si="14"/>
        <v>0</v>
      </c>
      <c r="R90" s="2">
        <f t="shared" si="9"/>
        <v>0</v>
      </c>
    </row>
    <row r="91" spans="1:18" ht="13">
      <c r="A91" s="3" t="s">
        <v>211</v>
      </c>
      <c r="B91" s="3">
        <v>844</v>
      </c>
      <c r="C91" s="3" t="s">
        <v>85</v>
      </c>
      <c r="D91" s="5" t="s">
        <v>212</v>
      </c>
      <c r="E91" s="3">
        <v>10</v>
      </c>
      <c r="F91" s="3">
        <v>5</v>
      </c>
      <c r="G91" s="3">
        <f>13.5*5+8</f>
        <v>75.5</v>
      </c>
      <c r="H91" s="3">
        <v>7.5</v>
      </c>
      <c r="I91" s="3">
        <v>0</v>
      </c>
      <c r="J91" s="3">
        <v>1.5</v>
      </c>
      <c r="K91" s="3">
        <v>6737</v>
      </c>
      <c r="L91" s="45">
        <f t="shared" si="10"/>
        <v>0</v>
      </c>
      <c r="M91" s="2">
        <f t="shared" si="11"/>
        <v>56800</v>
      </c>
      <c r="N91" s="1">
        <f t="shared" si="12"/>
        <v>0</v>
      </c>
      <c r="O91" s="45">
        <v>0</v>
      </c>
      <c r="P91" s="45">
        <f t="shared" si="13"/>
        <v>0</v>
      </c>
      <c r="Q91" s="45">
        <f t="shared" si="14"/>
        <v>0</v>
      </c>
      <c r="R91" s="2">
        <f t="shared" si="9"/>
        <v>0</v>
      </c>
    </row>
    <row r="92" spans="1:18" ht="13">
      <c r="A92" s="3" t="s">
        <v>213</v>
      </c>
      <c r="B92" s="3">
        <v>846</v>
      </c>
      <c r="C92" s="3" t="s">
        <v>85</v>
      </c>
      <c r="D92" s="5" t="s">
        <v>214</v>
      </c>
      <c r="E92" s="3">
        <v>52.5</v>
      </c>
      <c r="F92" s="3">
        <v>20</v>
      </c>
      <c r="G92" s="3">
        <v>44</v>
      </c>
      <c r="H92" s="3">
        <v>0</v>
      </c>
      <c r="I92" s="3">
        <v>0</v>
      </c>
      <c r="J92" s="3">
        <v>1.5</v>
      </c>
      <c r="K92" s="3">
        <v>6737</v>
      </c>
      <c r="L92" s="45">
        <f t="shared" si="10"/>
        <v>1</v>
      </c>
      <c r="M92" s="2">
        <f t="shared" si="11"/>
        <v>6990</v>
      </c>
      <c r="N92" s="1">
        <f t="shared" si="12"/>
        <v>0</v>
      </c>
      <c r="O92" s="45">
        <v>0</v>
      </c>
      <c r="P92" s="45">
        <f t="shared" si="13"/>
        <v>0</v>
      </c>
      <c r="Q92" s="45">
        <f t="shared" si="14"/>
        <v>0</v>
      </c>
      <c r="R92" s="2">
        <f t="shared" si="9"/>
        <v>0</v>
      </c>
    </row>
    <row r="93" spans="1:18" ht="13">
      <c r="A93" s="3" t="s">
        <v>215</v>
      </c>
      <c r="B93" s="3">
        <v>868</v>
      </c>
      <c r="C93" s="3" t="s">
        <v>85</v>
      </c>
      <c r="D93" s="5" t="s">
        <v>216</v>
      </c>
      <c r="E93" s="3">
        <v>30</v>
      </c>
      <c r="F93" s="3">
        <v>21</v>
      </c>
      <c r="G93" s="3">
        <v>39</v>
      </c>
      <c r="H93" s="3">
        <v>0</v>
      </c>
      <c r="I93" s="3">
        <v>0</v>
      </c>
      <c r="J93" s="3">
        <v>1.5</v>
      </c>
      <c r="K93" s="3">
        <v>6815</v>
      </c>
      <c r="L93" s="45">
        <f t="shared" si="10"/>
        <v>1</v>
      </c>
      <c r="M93" s="2">
        <f t="shared" si="11"/>
        <v>56800</v>
      </c>
      <c r="N93" s="1">
        <f t="shared" si="12"/>
        <v>0</v>
      </c>
      <c r="O93" s="45">
        <v>0</v>
      </c>
      <c r="P93" s="45">
        <f t="shared" si="13"/>
        <v>0</v>
      </c>
      <c r="Q93" s="45">
        <f t="shared" si="14"/>
        <v>0</v>
      </c>
      <c r="R93" s="2">
        <f t="shared" si="9"/>
        <v>0</v>
      </c>
    </row>
    <row r="94" spans="1:18" ht="13">
      <c r="A94" s="3" t="s">
        <v>217</v>
      </c>
      <c r="B94" s="3">
        <v>886</v>
      </c>
      <c r="C94" s="3" t="s">
        <v>85</v>
      </c>
      <c r="D94" s="5" t="s">
        <v>218</v>
      </c>
      <c r="E94" s="3">
        <v>0</v>
      </c>
      <c r="F94" s="3">
        <v>10</v>
      </c>
      <c r="G94" s="3">
        <v>40</v>
      </c>
      <c r="H94" s="3">
        <v>0</v>
      </c>
      <c r="I94" s="3">
        <v>0</v>
      </c>
      <c r="J94" s="3">
        <v>1.3</v>
      </c>
      <c r="K94" s="3">
        <v>6921</v>
      </c>
      <c r="L94" s="45">
        <f t="shared" si="10"/>
        <v>0</v>
      </c>
      <c r="M94" s="2">
        <f t="shared" si="11"/>
        <v>56800</v>
      </c>
      <c r="N94" s="1">
        <f t="shared" si="12"/>
        <v>0</v>
      </c>
      <c r="O94" s="45">
        <v>0</v>
      </c>
      <c r="P94" s="45">
        <f t="shared" si="13"/>
        <v>0</v>
      </c>
      <c r="Q94" s="45">
        <f t="shared" si="14"/>
        <v>0</v>
      </c>
      <c r="R94" s="2">
        <f t="shared" si="9"/>
        <v>0</v>
      </c>
    </row>
    <row r="95" spans="1:18" ht="13">
      <c r="A95" s="3" t="s">
        <v>219</v>
      </c>
      <c r="B95" s="3">
        <v>890</v>
      </c>
      <c r="C95" s="3" t="s">
        <v>85</v>
      </c>
      <c r="D95" s="5" t="s">
        <v>220</v>
      </c>
      <c r="E95" s="3">
        <v>45</v>
      </c>
      <c r="F95" s="3">
        <v>40</v>
      </c>
      <c r="G95" s="3">
        <v>24</v>
      </c>
      <c r="H95" s="3">
        <v>3</v>
      </c>
      <c r="I95" s="3">
        <v>0</v>
      </c>
      <c r="J95" s="3">
        <v>1.2</v>
      </c>
      <c r="K95" s="3">
        <v>6921</v>
      </c>
      <c r="L95" s="45">
        <f t="shared" si="10"/>
        <v>1</v>
      </c>
      <c r="M95" s="2">
        <f t="shared" si="11"/>
        <v>56800</v>
      </c>
      <c r="N95" s="1">
        <f t="shared" si="12"/>
        <v>0</v>
      </c>
      <c r="O95" s="45">
        <v>0</v>
      </c>
      <c r="P95" s="45">
        <f t="shared" si="13"/>
        <v>0</v>
      </c>
      <c r="Q95" s="45">
        <f t="shared" si="14"/>
        <v>0</v>
      </c>
      <c r="R95" s="2">
        <f t="shared" si="9"/>
        <v>0</v>
      </c>
    </row>
    <row r="96" spans="1:18" ht="13">
      <c r="A96" s="3" t="s">
        <v>221</v>
      </c>
      <c r="B96" s="3">
        <v>910</v>
      </c>
      <c r="C96" s="3" t="s">
        <v>85</v>
      </c>
      <c r="D96" s="5" t="s">
        <v>222</v>
      </c>
      <c r="E96" s="3">
        <v>20</v>
      </c>
      <c r="F96" s="3">
        <v>28</v>
      </c>
      <c r="G96" s="3">
        <f>15*7-3</f>
        <v>102</v>
      </c>
      <c r="H96" s="3">
        <v>53</v>
      </c>
      <c r="I96" s="3">
        <v>5</v>
      </c>
      <c r="J96" s="3">
        <v>1.1000000000000001</v>
      </c>
      <c r="K96" s="3">
        <v>6595</v>
      </c>
      <c r="L96" s="45">
        <f t="shared" si="10"/>
        <v>1</v>
      </c>
      <c r="M96" s="2">
        <f t="shared" si="11"/>
        <v>56800</v>
      </c>
      <c r="N96" s="1">
        <f t="shared" si="12"/>
        <v>0</v>
      </c>
      <c r="O96" s="45">
        <v>0</v>
      </c>
      <c r="P96" s="45">
        <f t="shared" si="13"/>
        <v>0</v>
      </c>
      <c r="Q96" s="45">
        <f t="shared" si="14"/>
        <v>0</v>
      </c>
      <c r="R96" s="2">
        <f t="shared" si="9"/>
        <v>0</v>
      </c>
    </row>
    <row r="97" spans="1:18" ht="13">
      <c r="A97" s="3" t="s">
        <v>223</v>
      </c>
      <c r="B97" s="25">
        <v>914</v>
      </c>
      <c r="C97" s="25" t="s">
        <v>85</v>
      </c>
      <c r="D97" s="44" t="s">
        <v>224</v>
      </c>
      <c r="E97" s="3">
        <v>10</v>
      </c>
      <c r="F97" s="3">
        <v>13</v>
      </c>
      <c r="G97" s="3">
        <v>35</v>
      </c>
      <c r="H97" s="3">
        <v>0</v>
      </c>
      <c r="I97" s="3">
        <v>0</v>
      </c>
      <c r="J97" s="3">
        <v>1.1000000000000001</v>
      </c>
      <c r="K97" s="3">
        <v>6595</v>
      </c>
      <c r="L97" s="45">
        <f t="shared" si="10"/>
        <v>0</v>
      </c>
      <c r="M97" s="2">
        <f t="shared" si="11"/>
        <v>56800</v>
      </c>
      <c r="N97" s="1">
        <f t="shared" si="12"/>
        <v>0</v>
      </c>
      <c r="O97" s="45">
        <v>0</v>
      </c>
      <c r="P97" s="45">
        <f t="shared" si="13"/>
        <v>0</v>
      </c>
      <c r="Q97" s="45">
        <f t="shared" si="14"/>
        <v>0</v>
      </c>
      <c r="R97" s="2">
        <f t="shared" si="9"/>
        <v>0</v>
      </c>
    </row>
    <row r="98" spans="1:18" ht="13">
      <c r="A98" s="3" t="s">
        <v>225</v>
      </c>
      <c r="B98" s="25">
        <v>932</v>
      </c>
      <c r="C98" s="25" t="s">
        <v>85</v>
      </c>
      <c r="D98" s="44" t="s">
        <v>226</v>
      </c>
      <c r="E98" s="3">
        <f>AVERAGE(45,120)</f>
        <v>82.5</v>
      </c>
      <c r="F98" s="3">
        <v>35</v>
      </c>
      <c r="G98" s="3">
        <v>104</v>
      </c>
      <c r="H98" s="3">
        <v>49</v>
      </c>
      <c r="I98" s="3">
        <v>0</v>
      </c>
      <c r="J98" s="3">
        <v>1</v>
      </c>
      <c r="K98" s="3">
        <v>5971</v>
      </c>
      <c r="L98" s="45">
        <f t="shared" si="10"/>
        <v>1</v>
      </c>
      <c r="M98" s="2">
        <f t="shared" si="11"/>
        <v>6990</v>
      </c>
      <c r="N98" s="1">
        <f t="shared" si="12"/>
        <v>0</v>
      </c>
      <c r="O98" s="45">
        <v>0</v>
      </c>
      <c r="P98" s="45">
        <f t="shared" si="13"/>
        <v>0</v>
      </c>
      <c r="Q98" s="45">
        <f t="shared" si="14"/>
        <v>0</v>
      </c>
      <c r="R98" s="2">
        <f t="shared" si="9"/>
        <v>0</v>
      </c>
    </row>
    <row r="99" spans="1:18" ht="13">
      <c r="A99" s="3" t="s">
        <v>227</v>
      </c>
      <c r="B99" s="25">
        <v>934</v>
      </c>
      <c r="C99" s="25" t="s">
        <v>85</v>
      </c>
      <c r="D99" s="44" t="s">
        <v>228</v>
      </c>
      <c r="E99" s="3">
        <v>60</v>
      </c>
      <c r="F99" s="3">
        <v>21</v>
      </c>
      <c r="G99" s="3">
        <v>42</v>
      </c>
      <c r="H99" s="3">
        <v>0</v>
      </c>
      <c r="I99" s="3">
        <v>0</v>
      </c>
      <c r="J99" s="3">
        <v>1</v>
      </c>
      <c r="K99" s="3">
        <v>5971</v>
      </c>
      <c r="L99" s="45">
        <f t="shared" si="10"/>
        <v>1</v>
      </c>
      <c r="M99" s="2">
        <f t="shared" si="11"/>
        <v>6990</v>
      </c>
      <c r="N99" s="1">
        <f t="shared" si="12"/>
        <v>0</v>
      </c>
      <c r="O99" s="45">
        <v>0</v>
      </c>
      <c r="P99" s="45">
        <f t="shared" si="13"/>
        <v>0</v>
      </c>
      <c r="Q99" s="45">
        <f t="shared" si="14"/>
        <v>0</v>
      </c>
      <c r="R99" s="2">
        <f t="shared" si="9"/>
        <v>0</v>
      </c>
    </row>
    <row r="100" spans="1:18" ht="13">
      <c r="A100" s="3" t="s">
        <v>229</v>
      </c>
      <c r="B100" s="25">
        <v>936</v>
      </c>
      <c r="C100" s="25" t="s">
        <v>85</v>
      </c>
      <c r="D100" s="44" t="s">
        <v>230</v>
      </c>
      <c r="E100" s="3">
        <v>30</v>
      </c>
      <c r="F100" s="3">
        <v>14</v>
      </c>
      <c r="G100" s="3">
        <f>10+5+30</f>
        <v>45</v>
      </c>
      <c r="H100" s="3">
        <v>0</v>
      </c>
      <c r="I100" s="3">
        <v>2</v>
      </c>
      <c r="J100" s="3">
        <v>1</v>
      </c>
      <c r="K100" s="3">
        <v>5945</v>
      </c>
      <c r="L100" s="45">
        <f t="shared" si="10"/>
        <v>0</v>
      </c>
      <c r="M100" s="2">
        <f t="shared" si="11"/>
        <v>56800</v>
      </c>
      <c r="N100" s="1">
        <f t="shared" si="12"/>
        <v>0</v>
      </c>
      <c r="O100" s="45">
        <v>0</v>
      </c>
      <c r="P100" s="45">
        <f t="shared" si="13"/>
        <v>0</v>
      </c>
      <c r="Q100" s="45">
        <f t="shared" si="14"/>
        <v>0</v>
      </c>
      <c r="R100" s="2">
        <f t="shared" si="9"/>
        <v>0</v>
      </c>
    </row>
    <row r="101" spans="1:18" ht="13">
      <c r="A101" s="3" t="s">
        <v>231</v>
      </c>
      <c r="B101" s="25">
        <v>935</v>
      </c>
      <c r="C101" s="25" t="s">
        <v>85</v>
      </c>
      <c r="D101" s="44" t="s">
        <v>340</v>
      </c>
      <c r="E101" s="3">
        <v>90</v>
      </c>
      <c r="F101" s="3">
        <v>70</v>
      </c>
      <c r="G101" s="3">
        <v>30</v>
      </c>
      <c r="H101" s="3">
        <v>18</v>
      </c>
      <c r="I101" s="3">
        <v>14</v>
      </c>
      <c r="J101" s="3">
        <v>1</v>
      </c>
      <c r="K101" s="3">
        <v>5971</v>
      </c>
      <c r="L101" s="45">
        <f t="shared" si="10"/>
        <v>2</v>
      </c>
      <c r="M101" s="2">
        <f t="shared" si="11"/>
        <v>6990</v>
      </c>
      <c r="N101" s="1">
        <f t="shared" si="12"/>
        <v>0</v>
      </c>
      <c r="O101" s="45">
        <v>0</v>
      </c>
      <c r="P101" s="45">
        <f t="shared" si="13"/>
        <v>0</v>
      </c>
      <c r="Q101" s="45">
        <f t="shared" si="14"/>
        <v>0</v>
      </c>
      <c r="R101" s="2">
        <f t="shared" si="9"/>
        <v>0</v>
      </c>
    </row>
    <row r="102" spans="1:18" ht="13">
      <c r="A102" s="3" t="s">
        <v>233</v>
      </c>
      <c r="B102" s="25">
        <v>937</v>
      </c>
      <c r="C102" s="25" t="s">
        <v>85</v>
      </c>
      <c r="D102" s="44" t="s">
        <v>339</v>
      </c>
      <c r="E102" s="3">
        <v>40</v>
      </c>
      <c r="F102" s="3">
        <v>30</v>
      </c>
      <c r="G102" s="3">
        <v>62</v>
      </c>
      <c r="H102" s="3">
        <v>12</v>
      </c>
      <c r="I102" s="3">
        <v>9</v>
      </c>
      <c r="J102" s="3">
        <v>0.9</v>
      </c>
      <c r="K102" s="3">
        <v>5795</v>
      </c>
      <c r="L102" s="45">
        <f t="shared" si="10"/>
        <v>1</v>
      </c>
      <c r="M102" s="2">
        <f t="shared" si="11"/>
        <v>56800</v>
      </c>
      <c r="N102" s="1">
        <f t="shared" si="12"/>
        <v>0</v>
      </c>
      <c r="O102" s="45">
        <v>0</v>
      </c>
      <c r="P102" s="45">
        <f t="shared" si="13"/>
        <v>0</v>
      </c>
      <c r="Q102" s="45">
        <f t="shared" si="14"/>
        <v>0</v>
      </c>
      <c r="R102" s="2">
        <f t="shared" si="9"/>
        <v>0</v>
      </c>
    </row>
    <row r="103" spans="1:18" ht="13">
      <c r="A103" s="3" t="s">
        <v>235</v>
      </c>
      <c r="B103" s="25">
        <v>945</v>
      </c>
      <c r="C103" s="25" t="s">
        <v>85</v>
      </c>
      <c r="D103" s="44" t="s">
        <v>236</v>
      </c>
      <c r="E103" s="3">
        <v>67.5</v>
      </c>
      <c r="F103" s="3">
        <v>15</v>
      </c>
      <c r="G103" s="3">
        <f>3+8+3+6+3+4+3+8+3+8</f>
        <v>49</v>
      </c>
      <c r="H103" s="3">
        <f>1+1+1</f>
        <v>3</v>
      </c>
      <c r="I103" s="3">
        <v>0</v>
      </c>
      <c r="J103" s="3">
        <v>0.9</v>
      </c>
      <c r="K103" s="3">
        <v>5713</v>
      </c>
      <c r="L103" s="45">
        <f t="shared" si="10"/>
        <v>0</v>
      </c>
      <c r="M103" s="2">
        <f t="shared" si="11"/>
        <v>6990</v>
      </c>
      <c r="N103" s="1">
        <f t="shared" si="12"/>
        <v>0</v>
      </c>
      <c r="O103" s="45">
        <v>0</v>
      </c>
      <c r="P103" s="45">
        <f t="shared" si="13"/>
        <v>0</v>
      </c>
      <c r="Q103" s="45">
        <f t="shared" si="14"/>
        <v>0</v>
      </c>
      <c r="R103" s="2">
        <f t="shared" si="9"/>
        <v>0</v>
      </c>
    </row>
    <row r="104" spans="1:18" ht="13">
      <c r="A104" s="3" t="s">
        <v>237</v>
      </c>
      <c r="B104" s="25">
        <v>949</v>
      </c>
      <c r="C104" s="25" t="s">
        <v>85</v>
      </c>
      <c r="D104" s="44" t="s">
        <v>238</v>
      </c>
      <c r="E104" s="3">
        <v>0</v>
      </c>
      <c r="F104" s="3">
        <v>7</v>
      </c>
      <c r="G104" s="3">
        <f>3.5+4+3.5+4+3.5+4+3.5+4+3.5+4</f>
        <v>37.5</v>
      </c>
      <c r="H104" s="3">
        <v>0</v>
      </c>
      <c r="I104" s="3">
        <v>0</v>
      </c>
      <c r="J104" s="3">
        <v>0.9</v>
      </c>
      <c r="K104" s="3">
        <v>5713</v>
      </c>
      <c r="L104" s="45">
        <f t="shared" si="10"/>
        <v>0</v>
      </c>
      <c r="M104" s="2">
        <f t="shared" si="11"/>
        <v>56800</v>
      </c>
      <c r="N104" s="1">
        <f t="shared" si="12"/>
        <v>0</v>
      </c>
      <c r="O104" s="45">
        <v>0</v>
      </c>
      <c r="P104" s="45">
        <f t="shared" si="13"/>
        <v>0</v>
      </c>
      <c r="Q104" s="45">
        <f t="shared" si="14"/>
        <v>0</v>
      </c>
      <c r="R104" s="2">
        <f t="shared" si="9"/>
        <v>0</v>
      </c>
    </row>
    <row r="105" spans="1:18" ht="13">
      <c r="A105" s="3" t="s">
        <v>239</v>
      </c>
      <c r="B105" s="25">
        <v>956</v>
      </c>
      <c r="C105" s="25" t="s">
        <v>85</v>
      </c>
      <c r="D105" s="44" t="s">
        <v>240</v>
      </c>
      <c r="E105" s="3">
        <v>60</v>
      </c>
      <c r="F105" s="3">
        <v>20</v>
      </c>
      <c r="G105" s="3">
        <v>32</v>
      </c>
      <c r="H105" s="3">
        <v>0</v>
      </c>
      <c r="I105" s="3">
        <v>0</v>
      </c>
      <c r="J105" s="3">
        <v>0.8</v>
      </c>
      <c r="K105" s="3">
        <v>4582</v>
      </c>
      <c r="L105" s="45">
        <f t="shared" si="10"/>
        <v>1</v>
      </c>
      <c r="M105" s="2">
        <f t="shared" si="11"/>
        <v>6990</v>
      </c>
      <c r="N105" s="1">
        <f t="shared" si="12"/>
        <v>0</v>
      </c>
      <c r="O105" s="45">
        <v>0</v>
      </c>
      <c r="P105" s="45">
        <f t="shared" si="13"/>
        <v>0</v>
      </c>
      <c r="Q105" s="45">
        <f t="shared" si="14"/>
        <v>0</v>
      </c>
      <c r="R105" s="2">
        <f t="shared" si="9"/>
        <v>0</v>
      </c>
    </row>
    <row r="106" spans="1:18" ht="13">
      <c r="A106" s="3" t="s">
        <v>241</v>
      </c>
      <c r="B106" s="25">
        <v>960</v>
      </c>
      <c r="C106" s="25" t="s">
        <v>85</v>
      </c>
      <c r="D106" s="44" t="s">
        <v>242</v>
      </c>
      <c r="E106" s="3">
        <v>82.5</v>
      </c>
      <c r="F106" s="3">
        <v>20</v>
      </c>
      <c r="G106" s="3">
        <f>4+35</f>
        <v>39</v>
      </c>
      <c r="H106" s="3">
        <v>0</v>
      </c>
      <c r="I106" s="3">
        <v>0</v>
      </c>
      <c r="J106" s="3">
        <v>0.8</v>
      </c>
      <c r="K106" s="3">
        <v>4582</v>
      </c>
      <c r="L106" s="45">
        <f t="shared" si="10"/>
        <v>1</v>
      </c>
      <c r="M106" s="2">
        <f t="shared" si="11"/>
        <v>6990</v>
      </c>
      <c r="N106" s="1">
        <f t="shared" si="12"/>
        <v>0</v>
      </c>
      <c r="O106" s="45">
        <v>0</v>
      </c>
      <c r="P106" s="45">
        <f t="shared" si="13"/>
        <v>0</v>
      </c>
      <c r="Q106" s="45">
        <f t="shared" si="14"/>
        <v>0</v>
      </c>
      <c r="R106" s="2">
        <f t="shared" si="9"/>
        <v>0</v>
      </c>
    </row>
    <row r="107" spans="1:18" ht="13">
      <c r="A107" s="3" t="s">
        <v>243</v>
      </c>
      <c r="B107" s="25">
        <v>962</v>
      </c>
      <c r="C107" s="25" t="s">
        <v>85</v>
      </c>
      <c r="D107" s="44" t="s">
        <v>244</v>
      </c>
      <c r="E107" s="3">
        <v>45</v>
      </c>
      <c r="F107" s="3">
        <v>20</v>
      </c>
      <c r="G107" s="3">
        <v>44</v>
      </c>
      <c r="H107" s="3">
        <v>0</v>
      </c>
      <c r="I107" s="3">
        <v>0</v>
      </c>
      <c r="J107" s="3">
        <v>0.8</v>
      </c>
      <c r="K107" s="3">
        <v>4582</v>
      </c>
      <c r="L107" s="45">
        <f t="shared" si="10"/>
        <v>1</v>
      </c>
      <c r="M107" s="2">
        <f t="shared" si="11"/>
        <v>56800</v>
      </c>
      <c r="N107" s="1">
        <f t="shared" si="12"/>
        <v>0</v>
      </c>
      <c r="O107" s="45">
        <v>0</v>
      </c>
      <c r="P107" s="45">
        <f t="shared" si="13"/>
        <v>0</v>
      </c>
      <c r="Q107" s="45">
        <f t="shared" si="14"/>
        <v>0</v>
      </c>
      <c r="R107" s="2">
        <f t="shared" si="9"/>
        <v>0</v>
      </c>
    </row>
    <row r="108" spans="1:18" ht="13">
      <c r="A108" s="3" t="s">
        <v>245</v>
      </c>
      <c r="B108" s="25">
        <v>963</v>
      </c>
      <c r="C108" s="25" t="s">
        <v>85</v>
      </c>
      <c r="D108" s="44" t="s">
        <v>246</v>
      </c>
      <c r="E108" s="3">
        <v>30</v>
      </c>
      <c r="F108" s="3">
        <v>15</v>
      </c>
      <c r="G108" s="3">
        <f>8.5*5</f>
        <v>42.5</v>
      </c>
      <c r="H108" s="3">
        <v>0</v>
      </c>
      <c r="I108" s="3">
        <v>0</v>
      </c>
      <c r="J108" s="3">
        <v>0.8</v>
      </c>
      <c r="K108" s="3">
        <v>4248</v>
      </c>
      <c r="L108" s="45">
        <f t="shared" si="10"/>
        <v>0</v>
      </c>
      <c r="M108" s="2">
        <f t="shared" si="11"/>
        <v>56800</v>
      </c>
      <c r="N108" s="1">
        <f t="shared" si="12"/>
        <v>0</v>
      </c>
      <c r="O108" s="45">
        <v>0</v>
      </c>
      <c r="P108" s="45">
        <f t="shared" si="13"/>
        <v>0</v>
      </c>
      <c r="Q108" s="45">
        <f t="shared" si="14"/>
        <v>0</v>
      </c>
      <c r="R108" s="2">
        <f t="shared" si="9"/>
        <v>0</v>
      </c>
    </row>
    <row r="109" spans="1:18" ht="13">
      <c r="A109" s="3" t="s">
        <v>247</v>
      </c>
      <c r="B109" s="25">
        <v>980</v>
      </c>
      <c r="C109" s="25" t="s">
        <v>85</v>
      </c>
      <c r="D109" s="44" t="s">
        <v>248</v>
      </c>
      <c r="E109" s="3">
        <v>30</v>
      </c>
      <c r="F109" s="3">
        <v>40</v>
      </c>
      <c r="G109" s="3">
        <f>9*3+8.5*2</f>
        <v>44</v>
      </c>
      <c r="H109" s="3">
        <v>0</v>
      </c>
      <c r="I109" s="3">
        <v>7</v>
      </c>
      <c r="J109" s="3">
        <v>0.7</v>
      </c>
      <c r="K109" s="3">
        <v>3894</v>
      </c>
      <c r="L109" s="45">
        <f t="shared" si="10"/>
        <v>1</v>
      </c>
      <c r="M109" s="2">
        <f t="shared" si="11"/>
        <v>56800</v>
      </c>
      <c r="N109" s="1">
        <f t="shared" si="12"/>
        <v>0</v>
      </c>
      <c r="O109" s="45">
        <v>0</v>
      </c>
      <c r="P109" s="45">
        <f t="shared" si="13"/>
        <v>0</v>
      </c>
      <c r="Q109" s="45">
        <f t="shared" si="14"/>
        <v>0</v>
      </c>
      <c r="R109" s="2">
        <f t="shared" si="9"/>
        <v>0</v>
      </c>
    </row>
    <row r="110" spans="1:18" ht="13">
      <c r="A110" s="3" t="s">
        <v>249</v>
      </c>
      <c r="B110" s="25">
        <v>1136</v>
      </c>
      <c r="C110" s="25" t="s">
        <v>250</v>
      </c>
      <c r="D110" s="44" t="s">
        <v>251</v>
      </c>
      <c r="E110" s="3">
        <v>60</v>
      </c>
      <c r="F110" s="3">
        <v>120</v>
      </c>
      <c r="G110" s="3">
        <v>119</v>
      </c>
      <c r="H110" s="3">
        <v>35</v>
      </c>
      <c r="I110" s="3">
        <v>16</v>
      </c>
      <c r="J110" s="3">
        <v>0.5</v>
      </c>
      <c r="K110" s="3">
        <v>3587</v>
      </c>
      <c r="L110" s="45">
        <f t="shared" si="10"/>
        <v>2</v>
      </c>
      <c r="M110" s="2">
        <f t="shared" si="11"/>
        <v>6990</v>
      </c>
      <c r="N110" s="1">
        <f t="shared" si="12"/>
        <v>0</v>
      </c>
      <c r="O110" s="45">
        <v>0</v>
      </c>
      <c r="P110" s="45">
        <f t="shared" si="13"/>
        <v>0</v>
      </c>
      <c r="Q110" s="45">
        <f t="shared" si="14"/>
        <v>0</v>
      </c>
      <c r="R110" s="2">
        <f t="shared" si="9"/>
        <v>0</v>
      </c>
    </row>
    <row r="111" spans="1:18" ht="13">
      <c r="A111" s="3" t="s">
        <v>252</v>
      </c>
      <c r="B111" s="25">
        <v>989</v>
      </c>
      <c r="C111" s="25" t="s">
        <v>85</v>
      </c>
      <c r="D111" s="44" t="s">
        <v>253</v>
      </c>
      <c r="E111" s="3">
        <v>15</v>
      </c>
      <c r="F111" s="3">
        <v>23</v>
      </c>
      <c r="G111" s="3">
        <v>44</v>
      </c>
      <c r="H111" s="3">
        <v>0</v>
      </c>
      <c r="I111" s="3">
        <v>0</v>
      </c>
      <c r="J111" s="3">
        <v>0.5</v>
      </c>
      <c r="K111" s="3">
        <v>3969</v>
      </c>
      <c r="L111" s="45">
        <f t="shared" si="10"/>
        <v>1</v>
      </c>
      <c r="M111" s="2">
        <f t="shared" si="11"/>
        <v>56800</v>
      </c>
      <c r="N111" s="1">
        <f t="shared" si="12"/>
        <v>0</v>
      </c>
      <c r="O111" s="45">
        <v>0</v>
      </c>
      <c r="P111" s="45">
        <f t="shared" si="13"/>
        <v>0</v>
      </c>
      <c r="Q111" s="45">
        <f t="shared" si="14"/>
        <v>0</v>
      </c>
      <c r="R111" s="2">
        <f t="shared" si="9"/>
        <v>0</v>
      </c>
    </row>
    <row r="112" spans="1:18" ht="13">
      <c r="A112" s="3" t="s">
        <v>254</v>
      </c>
      <c r="B112" s="3">
        <v>995</v>
      </c>
      <c r="C112" s="3" t="s">
        <v>85</v>
      </c>
      <c r="D112" s="5" t="s">
        <v>255</v>
      </c>
      <c r="E112" s="3">
        <v>27.5</v>
      </c>
      <c r="F112" s="3">
        <v>32</v>
      </c>
      <c r="G112" s="3">
        <v>59</v>
      </c>
      <c r="H112" s="3">
        <v>0</v>
      </c>
      <c r="I112" s="3">
        <v>3</v>
      </c>
      <c r="J112" s="3">
        <v>0.5</v>
      </c>
      <c r="K112" s="3">
        <v>3579</v>
      </c>
      <c r="L112" s="45">
        <f t="shared" si="10"/>
        <v>1</v>
      </c>
      <c r="M112" s="2">
        <f t="shared" si="11"/>
        <v>56800</v>
      </c>
      <c r="N112" s="1">
        <f t="shared" si="12"/>
        <v>0</v>
      </c>
      <c r="O112" s="45">
        <v>0</v>
      </c>
      <c r="P112" s="45">
        <f t="shared" si="13"/>
        <v>0</v>
      </c>
      <c r="Q112" s="45">
        <f t="shared" si="14"/>
        <v>0</v>
      </c>
      <c r="R112" s="2">
        <f t="shared" si="9"/>
        <v>0</v>
      </c>
    </row>
    <row r="113" spans="1:18" ht="13">
      <c r="A113" s="3" t="s">
        <v>256</v>
      </c>
      <c r="B113" s="3">
        <v>1001</v>
      </c>
      <c r="C113" s="3" t="s">
        <v>85</v>
      </c>
      <c r="D113" s="5" t="s">
        <v>257</v>
      </c>
      <c r="E113" s="3">
        <v>60</v>
      </c>
      <c r="F113" s="3">
        <v>31</v>
      </c>
      <c r="G113" s="3">
        <v>76</v>
      </c>
      <c r="H113" s="3">
        <v>10</v>
      </c>
      <c r="I113" s="3">
        <v>0</v>
      </c>
      <c r="J113" s="3">
        <v>0.5</v>
      </c>
      <c r="K113" s="3">
        <v>3579</v>
      </c>
      <c r="L113" s="45">
        <f t="shared" si="10"/>
        <v>1</v>
      </c>
      <c r="M113" s="2">
        <f t="shared" si="11"/>
        <v>6990</v>
      </c>
      <c r="N113" s="1">
        <f t="shared" si="12"/>
        <v>0</v>
      </c>
      <c r="O113" s="45">
        <v>0</v>
      </c>
      <c r="P113" s="45">
        <f t="shared" si="13"/>
        <v>0</v>
      </c>
      <c r="Q113" s="45">
        <f t="shared" si="14"/>
        <v>0</v>
      </c>
      <c r="R113" s="2">
        <f t="shared" si="9"/>
        <v>0</v>
      </c>
    </row>
    <row r="114" spans="1:18" ht="13">
      <c r="A114" s="3" t="s">
        <v>258</v>
      </c>
      <c r="B114" s="3">
        <v>1003</v>
      </c>
      <c r="C114" s="3" t="s">
        <v>85</v>
      </c>
      <c r="D114" s="5" t="s">
        <v>259</v>
      </c>
      <c r="E114" s="3">
        <v>10</v>
      </c>
      <c r="F114" s="3">
        <v>26</v>
      </c>
      <c r="G114" s="3">
        <f>7*4+9</f>
        <v>37</v>
      </c>
      <c r="H114" s="3">
        <v>0</v>
      </c>
      <c r="I114" s="3">
        <v>0</v>
      </c>
      <c r="J114" s="3">
        <v>0.5</v>
      </c>
      <c r="K114" s="3">
        <v>3355</v>
      </c>
      <c r="L114" s="45">
        <f t="shared" si="10"/>
        <v>1</v>
      </c>
      <c r="M114" s="2">
        <f t="shared" si="11"/>
        <v>56800</v>
      </c>
      <c r="N114" s="1">
        <f t="shared" si="12"/>
        <v>0</v>
      </c>
      <c r="O114" s="45">
        <v>0</v>
      </c>
      <c r="P114" s="45">
        <f t="shared" si="13"/>
        <v>0</v>
      </c>
      <c r="Q114" s="45">
        <f t="shared" si="14"/>
        <v>0</v>
      </c>
      <c r="R114" s="2">
        <f t="shared" si="9"/>
        <v>0</v>
      </c>
    </row>
    <row r="115" spans="1:18" ht="13">
      <c r="A115" s="3" t="s">
        <v>260</v>
      </c>
      <c r="B115" s="3">
        <v>2964</v>
      </c>
      <c r="C115" s="3" t="s">
        <v>85</v>
      </c>
      <c r="D115" s="5" t="s">
        <v>261</v>
      </c>
      <c r="E115" s="3">
        <v>135</v>
      </c>
      <c r="F115" s="3">
        <v>90</v>
      </c>
      <c r="G115" s="3">
        <v>35</v>
      </c>
      <c r="H115" s="3">
        <v>0</v>
      </c>
      <c r="I115" s="3">
        <v>2</v>
      </c>
      <c r="J115" s="3">
        <v>0.5</v>
      </c>
      <c r="K115" s="3">
        <v>3396</v>
      </c>
      <c r="L115" s="45">
        <f t="shared" si="10"/>
        <v>2</v>
      </c>
      <c r="M115" s="2">
        <f t="shared" si="11"/>
        <v>6990</v>
      </c>
      <c r="N115" s="1">
        <f t="shared" si="12"/>
        <v>0</v>
      </c>
      <c r="O115" s="45">
        <v>0</v>
      </c>
      <c r="P115" s="45">
        <f t="shared" si="13"/>
        <v>0</v>
      </c>
      <c r="Q115" s="45">
        <f t="shared" si="14"/>
        <v>0</v>
      </c>
      <c r="R115" s="2">
        <f t="shared" si="9"/>
        <v>0</v>
      </c>
    </row>
    <row r="116" spans="1:18" ht="13">
      <c r="A116" s="3" t="s">
        <v>262</v>
      </c>
      <c r="B116" s="3">
        <v>1009</v>
      </c>
      <c r="C116" s="3" t="s">
        <v>85</v>
      </c>
      <c r="D116" s="5" t="s">
        <v>263</v>
      </c>
      <c r="E116" s="3">
        <v>75</v>
      </c>
      <c r="F116" s="3">
        <v>35</v>
      </c>
      <c r="G116" s="3">
        <v>37</v>
      </c>
      <c r="H116" s="3">
        <v>0</v>
      </c>
      <c r="I116" s="3">
        <v>0</v>
      </c>
      <c r="J116" s="3">
        <v>0.7</v>
      </c>
      <c r="K116" s="3">
        <v>3354</v>
      </c>
      <c r="L116" s="45">
        <f t="shared" si="10"/>
        <v>1</v>
      </c>
      <c r="M116" s="2">
        <f t="shared" si="11"/>
        <v>6990</v>
      </c>
      <c r="N116" s="1">
        <f t="shared" si="12"/>
        <v>0</v>
      </c>
      <c r="O116" s="45">
        <v>0</v>
      </c>
      <c r="P116" s="45">
        <f t="shared" si="13"/>
        <v>0</v>
      </c>
      <c r="Q116" s="45">
        <f t="shared" si="14"/>
        <v>0</v>
      </c>
      <c r="R116" s="2">
        <f t="shared" si="9"/>
        <v>0</v>
      </c>
    </row>
    <row r="117" spans="1:18" ht="13">
      <c r="A117" s="3" t="s">
        <v>264</v>
      </c>
      <c r="B117" s="3">
        <v>1011</v>
      </c>
      <c r="C117" s="3" t="s">
        <v>85</v>
      </c>
      <c r="D117" s="5" t="s">
        <v>265</v>
      </c>
      <c r="E117" s="3">
        <v>15</v>
      </c>
      <c r="F117" s="3">
        <v>70</v>
      </c>
      <c r="G117" s="3">
        <v>80</v>
      </c>
      <c r="H117" s="3">
        <v>6</v>
      </c>
      <c r="I117" s="3">
        <v>0</v>
      </c>
      <c r="J117" s="3">
        <v>0.7</v>
      </c>
      <c r="K117" s="3">
        <v>3314</v>
      </c>
      <c r="L117" s="45">
        <f t="shared" si="10"/>
        <v>2</v>
      </c>
      <c r="M117" s="2">
        <f t="shared" si="11"/>
        <v>56800</v>
      </c>
      <c r="N117" s="1">
        <f t="shared" si="12"/>
        <v>0</v>
      </c>
      <c r="O117" s="45">
        <v>0</v>
      </c>
      <c r="P117" s="45">
        <f t="shared" si="13"/>
        <v>0</v>
      </c>
      <c r="Q117" s="45">
        <f t="shared" si="14"/>
        <v>0</v>
      </c>
      <c r="R117" s="2">
        <f t="shared" si="9"/>
        <v>0</v>
      </c>
    </row>
    <row r="118" spans="1:18" ht="13">
      <c r="A118" s="25" t="s">
        <v>266</v>
      </c>
      <c r="B118" s="25">
        <v>1700</v>
      </c>
      <c r="C118" s="25" t="s">
        <v>85</v>
      </c>
      <c r="D118" s="44" t="s">
        <v>267</v>
      </c>
      <c r="E118" s="3">
        <v>60</v>
      </c>
      <c r="F118" s="3">
        <v>55</v>
      </c>
      <c r="G118" s="3">
        <v>58</v>
      </c>
      <c r="H118" s="3">
        <v>4</v>
      </c>
      <c r="I118" s="3">
        <v>0</v>
      </c>
      <c r="J118" s="3">
        <v>1.6</v>
      </c>
      <c r="K118" s="3">
        <v>1704</v>
      </c>
      <c r="L118" s="45">
        <f t="shared" si="10"/>
        <v>2</v>
      </c>
      <c r="M118" s="2">
        <f t="shared" si="11"/>
        <v>6990</v>
      </c>
      <c r="N118" s="1">
        <f t="shared" si="12"/>
        <v>0</v>
      </c>
      <c r="O118" s="45">
        <v>0</v>
      </c>
      <c r="P118" s="45">
        <f t="shared" si="13"/>
        <v>0</v>
      </c>
      <c r="Q118" s="45">
        <f t="shared" si="14"/>
        <v>0</v>
      </c>
      <c r="R118" s="2">
        <f t="shared" si="9"/>
        <v>0</v>
      </c>
    </row>
    <row r="119" spans="1:18" ht="13">
      <c r="A119" s="25" t="s">
        <v>268</v>
      </c>
      <c r="B119" s="25">
        <v>505</v>
      </c>
      <c r="C119" s="25" t="s">
        <v>269</v>
      </c>
      <c r="D119" s="44" t="s">
        <v>270</v>
      </c>
      <c r="E119" s="3">
        <v>240</v>
      </c>
      <c r="F119" s="3">
        <v>52</v>
      </c>
      <c r="G119" s="3">
        <v>69</v>
      </c>
      <c r="H119" s="3">
        <v>0</v>
      </c>
      <c r="I119" s="3">
        <v>0</v>
      </c>
      <c r="J119" s="3">
        <v>0.9</v>
      </c>
      <c r="K119" s="3">
        <v>2245</v>
      </c>
      <c r="L119" s="45">
        <f t="shared" si="10"/>
        <v>2</v>
      </c>
      <c r="M119" s="2">
        <f t="shared" si="11"/>
        <v>6990</v>
      </c>
      <c r="N119" s="1">
        <f t="shared" si="12"/>
        <v>0</v>
      </c>
      <c r="O119" s="45">
        <v>0</v>
      </c>
      <c r="P119" s="45">
        <f t="shared" si="13"/>
        <v>0</v>
      </c>
      <c r="Q119" s="45">
        <f t="shared" si="14"/>
        <v>0</v>
      </c>
      <c r="R119" s="2">
        <f t="shared" si="9"/>
        <v>0</v>
      </c>
    </row>
    <row r="120" spans="1:18" ht="13">
      <c r="A120" s="25" t="s">
        <v>271</v>
      </c>
      <c r="B120" s="25">
        <v>265</v>
      </c>
      <c r="C120" s="25" t="s">
        <v>272</v>
      </c>
      <c r="D120" s="44" t="s">
        <v>273</v>
      </c>
      <c r="E120" s="3">
        <v>60</v>
      </c>
      <c r="F120" s="3">
        <v>60</v>
      </c>
      <c r="G120" s="3">
        <v>70</v>
      </c>
      <c r="H120" s="3">
        <v>7</v>
      </c>
      <c r="I120" s="3">
        <v>2</v>
      </c>
      <c r="J120" s="3">
        <v>0.4</v>
      </c>
      <c r="K120" s="3">
        <v>357</v>
      </c>
      <c r="L120" s="45">
        <f t="shared" si="10"/>
        <v>2</v>
      </c>
      <c r="M120" s="2">
        <f t="shared" si="11"/>
        <v>6990</v>
      </c>
      <c r="N120" s="1">
        <f t="shared" si="12"/>
        <v>0</v>
      </c>
      <c r="O120" s="45">
        <v>0</v>
      </c>
      <c r="P120" s="45">
        <f t="shared" si="13"/>
        <v>0</v>
      </c>
      <c r="Q120" s="45">
        <f t="shared" si="14"/>
        <v>0</v>
      </c>
      <c r="R120" s="2">
        <f t="shared" si="9"/>
        <v>0</v>
      </c>
    </row>
    <row r="121" spans="1:18" ht="13">
      <c r="A121" s="25" t="s">
        <v>274</v>
      </c>
      <c r="B121" s="25">
        <v>1400</v>
      </c>
      <c r="C121" s="25" t="s">
        <v>275</v>
      </c>
      <c r="D121" s="44" t="s">
        <v>276</v>
      </c>
      <c r="E121" s="3">
        <v>75</v>
      </c>
      <c r="F121" s="3">
        <v>65</v>
      </c>
      <c r="G121" s="3">
        <v>58</v>
      </c>
      <c r="H121" s="3">
        <v>22</v>
      </c>
      <c r="I121" s="3">
        <v>0</v>
      </c>
      <c r="J121" s="3">
        <v>0.9</v>
      </c>
      <c r="K121" s="3">
        <v>208</v>
      </c>
      <c r="L121" s="45">
        <f t="shared" si="10"/>
        <v>2</v>
      </c>
      <c r="M121" s="2">
        <f t="shared" si="11"/>
        <v>6990</v>
      </c>
      <c r="N121" s="1">
        <f t="shared" si="12"/>
        <v>0</v>
      </c>
      <c r="O121" s="45">
        <v>0</v>
      </c>
      <c r="P121" s="45">
        <f t="shared" si="13"/>
        <v>0</v>
      </c>
      <c r="Q121" s="45">
        <f t="shared" si="14"/>
        <v>0</v>
      </c>
      <c r="R121" s="2">
        <f t="shared" si="9"/>
        <v>0</v>
      </c>
    </row>
    <row r="122" spans="1:18" ht="13">
      <c r="A122" s="25" t="s">
        <v>277</v>
      </c>
      <c r="B122" s="25">
        <v>1300</v>
      </c>
      <c r="C122" s="25" t="s">
        <v>278</v>
      </c>
      <c r="D122" s="44" t="s">
        <v>279</v>
      </c>
      <c r="E122" s="3">
        <v>10</v>
      </c>
      <c r="F122" s="3">
        <v>12</v>
      </c>
      <c r="G122" s="3">
        <f>17*7</f>
        <v>119</v>
      </c>
      <c r="H122" s="3">
        <v>35</v>
      </c>
      <c r="I122" s="3">
        <v>0</v>
      </c>
      <c r="J122" s="3">
        <v>2.1</v>
      </c>
      <c r="K122" s="3">
        <v>4204</v>
      </c>
      <c r="L122" s="45">
        <f t="shared" si="10"/>
        <v>0</v>
      </c>
      <c r="M122" s="2">
        <f t="shared" si="11"/>
        <v>56800</v>
      </c>
      <c r="N122" s="1">
        <f t="shared" si="12"/>
        <v>0</v>
      </c>
      <c r="O122" s="45">
        <v>0</v>
      </c>
      <c r="P122" s="45">
        <f t="shared" si="13"/>
        <v>0</v>
      </c>
      <c r="Q122" s="45">
        <f t="shared" si="14"/>
        <v>0</v>
      </c>
      <c r="R122" s="2">
        <f t="shared" si="9"/>
        <v>0</v>
      </c>
    </row>
    <row r="123" spans="1:18" ht="13">
      <c r="A123" s="25" t="s">
        <v>280</v>
      </c>
      <c r="B123" s="25">
        <v>1315</v>
      </c>
      <c r="C123" s="25" t="s">
        <v>281</v>
      </c>
      <c r="D123" s="44" t="s">
        <v>282</v>
      </c>
      <c r="E123" s="3">
        <f>AVERAGE(10,60)</f>
        <v>35</v>
      </c>
      <c r="F123" s="3">
        <v>18</v>
      </c>
      <c r="G123" s="3">
        <f>9*4+10</f>
        <v>46</v>
      </c>
      <c r="H123" s="3">
        <v>0</v>
      </c>
      <c r="I123" s="3">
        <v>3</v>
      </c>
      <c r="J123" s="3">
        <v>2</v>
      </c>
      <c r="K123" s="3">
        <v>4009</v>
      </c>
      <c r="L123" s="45">
        <f t="shared" si="10"/>
        <v>0</v>
      </c>
      <c r="M123" s="2">
        <f t="shared" si="11"/>
        <v>56800</v>
      </c>
      <c r="N123" s="1">
        <f t="shared" si="12"/>
        <v>0</v>
      </c>
      <c r="O123" s="45">
        <v>0</v>
      </c>
      <c r="P123" s="45">
        <f t="shared" si="13"/>
        <v>0</v>
      </c>
      <c r="Q123" s="45">
        <f t="shared" si="14"/>
        <v>0</v>
      </c>
      <c r="R123" s="2">
        <f t="shared" si="9"/>
        <v>0</v>
      </c>
    </row>
    <row r="124" spans="1:18" ht="13">
      <c r="A124" s="25" t="s">
        <v>283</v>
      </c>
      <c r="B124" s="25">
        <v>1491</v>
      </c>
      <c r="C124" s="25" t="s">
        <v>278</v>
      </c>
      <c r="D124" s="44" t="s">
        <v>284</v>
      </c>
      <c r="E124" s="3">
        <v>240</v>
      </c>
      <c r="F124" s="3">
        <v>130</v>
      </c>
      <c r="G124" s="3">
        <v>60</v>
      </c>
      <c r="H124" s="3">
        <v>12</v>
      </c>
      <c r="I124" s="3">
        <v>0</v>
      </c>
      <c r="J124" s="3">
        <v>0.9</v>
      </c>
      <c r="K124" s="3">
        <v>3344</v>
      </c>
      <c r="L124" s="45">
        <f t="shared" si="10"/>
        <v>2</v>
      </c>
      <c r="M124" s="2">
        <f t="shared" si="11"/>
        <v>6990</v>
      </c>
      <c r="N124" s="1">
        <f t="shared" si="12"/>
        <v>0</v>
      </c>
      <c r="O124" s="45">
        <v>0</v>
      </c>
      <c r="P124" s="45">
        <f t="shared" si="13"/>
        <v>0</v>
      </c>
      <c r="Q124" s="45">
        <f t="shared" si="14"/>
        <v>0</v>
      </c>
      <c r="R124" s="2">
        <f t="shared" si="9"/>
        <v>0</v>
      </c>
    </row>
    <row r="125" spans="1:18" ht="13">
      <c r="A125" s="25" t="s">
        <v>285</v>
      </c>
      <c r="B125" s="25">
        <v>1516</v>
      </c>
      <c r="C125" s="25" t="s">
        <v>278</v>
      </c>
      <c r="D125" s="44" t="s">
        <v>286</v>
      </c>
      <c r="E125" s="3">
        <v>150</v>
      </c>
      <c r="F125" s="3">
        <v>46</v>
      </c>
      <c r="G125" s="3">
        <v>30</v>
      </c>
      <c r="H125" s="3">
        <v>13</v>
      </c>
      <c r="I125" s="3">
        <v>0</v>
      </c>
      <c r="J125" s="3">
        <v>0.6</v>
      </c>
      <c r="K125" s="3">
        <v>3311</v>
      </c>
      <c r="L125" s="45">
        <f t="shared" si="10"/>
        <v>2</v>
      </c>
      <c r="M125" s="2">
        <f t="shared" si="11"/>
        <v>6990</v>
      </c>
      <c r="N125" s="1">
        <f t="shared" si="12"/>
        <v>0</v>
      </c>
      <c r="O125" s="45">
        <v>0</v>
      </c>
      <c r="P125" s="45">
        <f t="shared" si="13"/>
        <v>0</v>
      </c>
      <c r="Q125" s="45">
        <f t="shared" si="14"/>
        <v>0</v>
      </c>
      <c r="R125" s="2">
        <f t="shared" si="9"/>
        <v>0</v>
      </c>
    </row>
    <row r="126" spans="1:18" ht="13">
      <c r="A126" s="3" t="s">
        <v>287</v>
      </c>
      <c r="B126" s="3">
        <v>515</v>
      </c>
      <c r="C126" s="3" t="s">
        <v>250</v>
      </c>
      <c r="D126" s="5" t="s">
        <v>288</v>
      </c>
      <c r="E126" s="3">
        <v>67.5</v>
      </c>
      <c r="F126" s="3">
        <v>40</v>
      </c>
      <c r="G126" s="3">
        <v>83.5</v>
      </c>
      <c r="H126" s="3">
        <v>12.5</v>
      </c>
      <c r="I126" s="3">
        <v>0</v>
      </c>
      <c r="J126" s="3">
        <v>2.2999999999999998</v>
      </c>
      <c r="K126" s="3">
        <v>7204</v>
      </c>
      <c r="L126" s="45">
        <f t="shared" si="10"/>
        <v>1</v>
      </c>
      <c r="M126" s="2">
        <f t="shared" si="11"/>
        <v>6990</v>
      </c>
      <c r="N126" s="1">
        <f t="shared" si="12"/>
        <v>0</v>
      </c>
      <c r="O126" s="45">
        <v>0</v>
      </c>
      <c r="P126" s="45">
        <f t="shared" si="13"/>
        <v>0</v>
      </c>
      <c r="Q126" s="45">
        <f t="shared" si="14"/>
        <v>0</v>
      </c>
      <c r="R126" s="2">
        <f t="shared" si="9"/>
        <v>0</v>
      </c>
    </row>
    <row r="127" spans="1:18" ht="13">
      <c r="A127" s="3" t="s">
        <v>289</v>
      </c>
      <c r="B127" s="3">
        <v>551</v>
      </c>
      <c r="C127" s="3" t="s">
        <v>250</v>
      </c>
      <c r="D127" s="5" t="s">
        <v>290</v>
      </c>
      <c r="E127" s="3">
        <v>60</v>
      </c>
      <c r="F127" s="3">
        <v>52</v>
      </c>
      <c r="G127" s="3">
        <v>82</v>
      </c>
      <c r="H127" s="3">
        <v>10</v>
      </c>
      <c r="I127" s="3">
        <v>0</v>
      </c>
      <c r="J127" s="3">
        <v>2.2000000000000002</v>
      </c>
      <c r="K127" s="3">
        <v>6552</v>
      </c>
      <c r="L127" s="45">
        <f t="shared" si="10"/>
        <v>2</v>
      </c>
      <c r="M127" s="2">
        <f t="shared" si="11"/>
        <v>6990</v>
      </c>
      <c r="N127" s="1">
        <f t="shared" si="12"/>
        <v>0</v>
      </c>
      <c r="O127" s="45">
        <v>0</v>
      </c>
      <c r="P127" s="45">
        <f t="shared" si="13"/>
        <v>0</v>
      </c>
      <c r="Q127" s="45">
        <f t="shared" si="14"/>
        <v>0</v>
      </c>
      <c r="R127" s="2">
        <f t="shared" si="9"/>
        <v>0</v>
      </c>
    </row>
    <row r="128" spans="1:18" ht="13">
      <c r="A128" s="3" t="s">
        <v>291</v>
      </c>
      <c r="B128" s="3">
        <v>519</v>
      </c>
      <c r="C128" s="3" t="s">
        <v>250</v>
      </c>
      <c r="D128" s="5" t="s">
        <v>292</v>
      </c>
      <c r="E128" s="3">
        <v>20</v>
      </c>
      <c r="F128" s="3">
        <v>20</v>
      </c>
      <c r="G128" s="3">
        <v>40</v>
      </c>
      <c r="H128" s="3">
        <v>0</v>
      </c>
      <c r="I128" s="3">
        <v>2</v>
      </c>
      <c r="J128" s="3">
        <v>2.2999999999999998</v>
      </c>
      <c r="K128" s="3">
        <v>6875</v>
      </c>
      <c r="L128" s="45">
        <f t="shared" si="10"/>
        <v>1</v>
      </c>
      <c r="M128" s="2">
        <f t="shared" si="11"/>
        <v>56800</v>
      </c>
      <c r="N128" s="1">
        <f t="shared" si="12"/>
        <v>0</v>
      </c>
      <c r="O128" s="45">
        <v>0</v>
      </c>
      <c r="P128" s="45">
        <f t="shared" si="13"/>
        <v>0</v>
      </c>
      <c r="Q128" s="45">
        <f t="shared" si="14"/>
        <v>0</v>
      </c>
      <c r="R128" s="2">
        <f t="shared" si="9"/>
        <v>0</v>
      </c>
    </row>
    <row r="129" spans="1:19" ht="13">
      <c r="A129" s="3" t="s">
        <v>293</v>
      </c>
      <c r="B129" s="3">
        <v>521</v>
      </c>
      <c r="C129" s="3" t="s">
        <v>250</v>
      </c>
      <c r="D129" s="5" t="s">
        <v>294</v>
      </c>
      <c r="E129" s="3">
        <v>15</v>
      </c>
      <c r="F129" s="3">
        <v>15</v>
      </c>
      <c r="G129" s="3">
        <f>9.5*6</f>
        <v>57</v>
      </c>
      <c r="H129" s="3">
        <v>0</v>
      </c>
      <c r="I129" s="3">
        <v>2</v>
      </c>
      <c r="J129" s="3">
        <v>2.2999999999999998</v>
      </c>
      <c r="K129" s="3">
        <v>6791</v>
      </c>
      <c r="L129" s="45">
        <f t="shared" si="10"/>
        <v>0</v>
      </c>
      <c r="M129" s="2">
        <f t="shared" si="11"/>
        <v>56800</v>
      </c>
      <c r="N129" s="1">
        <f t="shared" si="12"/>
        <v>0</v>
      </c>
      <c r="O129" s="45">
        <v>0</v>
      </c>
      <c r="P129" s="45">
        <f t="shared" si="13"/>
        <v>0</v>
      </c>
      <c r="Q129" s="45">
        <f t="shared" si="14"/>
        <v>0</v>
      </c>
      <c r="R129" s="2">
        <f t="shared" ref="R129:R142" si="15">O129*M129</f>
        <v>0</v>
      </c>
    </row>
    <row r="130" spans="1:19" ht="13">
      <c r="A130" s="3" t="s">
        <v>295</v>
      </c>
      <c r="B130" s="3">
        <v>935</v>
      </c>
      <c r="C130" s="3" t="s">
        <v>250</v>
      </c>
      <c r="D130" s="5" t="s">
        <v>296</v>
      </c>
      <c r="E130" s="3">
        <v>25</v>
      </c>
      <c r="F130" s="3">
        <v>52</v>
      </c>
      <c r="G130" s="3">
        <v>42.5</v>
      </c>
      <c r="H130" s="3">
        <v>0</v>
      </c>
      <c r="I130" s="3">
        <v>0</v>
      </c>
      <c r="J130" s="3">
        <v>1.4</v>
      </c>
      <c r="K130" s="3">
        <v>7865</v>
      </c>
      <c r="L130" s="45">
        <f t="shared" ref="L130:L142" si="16">IF(F130&gt;=20,IF(F130&gt;40,2,1),0)</f>
        <v>2</v>
      </c>
      <c r="M130" s="2">
        <f t="shared" ref="M130:M142" si="17">IF(E130&gt;45,$D$146,$D$147)</f>
        <v>56800</v>
      </c>
      <c r="N130" s="1">
        <f t="shared" ref="N130:N142" si="18">SUM(E130+G130+H130+I130-(10*J130)+(K130/100))*O130</f>
        <v>0</v>
      </c>
      <c r="O130" s="45">
        <v>0</v>
      </c>
      <c r="P130" s="45">
        <f t="shared" ref="P130:P142" si="19">IF(M130=$D$146,O130,0)</f>
        <v>0</v>
      </c>
      <c r="Q130" s="45">
        <f t="shared" ref="Q130:Q142" si="20">IF(M130=$D$147,O130,0)</f>
        <v>0</v>
      </c>
      <c r="R130" s="2">
        <f t="shared" si="15"/>
        <v>0</v>
      </c>
    </row>
    <row r="131" spans="1:19" ht="13">
      <c r="A131" s="3" t="s">
        <v>297</v>
      </c>
      <c r="B131" s="3">
        <v>101</v>
      </c>
      <c r="C131" s="3" t="s">
        <v>298</v>
      </c>
      <c r="D131" s="5" t="s">
        <v>299</v>
      </c>
      <c r="E131" s="3">
        <v>15</v>
      </c>
      <c r="F131" s="3">
        <v>29</v>
      </c>
      <c r="G131" s="3">
        <f>12*4+14*2+11</f>
        <v>87</v>
      </c>
      <c r="H131" s="3">
        <f>3*5+10</f>
        <v>25</v>
      </c>
      <c r="I131" s="3">
        <v>2</v>
      </c>
      <c r="J131" s="3">
        <v>1.9</v>
      </c>
      <c r="K131" s="3">
        <v>6151</v>
      </c>
      <c r="L131" s="45">
        <f t="shared" si="16"/>
        <v>1</v>
      </c>
      <c r="M131" s="2">
        <f t="shared" si="17"/>
        <v>56800</v>
      </c>
      <c r="N131" s="1">
        <f t="shared" si="18"/>
        <v>0</v>
      </c>
      <c r="O131" s="45">
        <v>0</v>
      </c>
      <c r="P131" s="45">
        <f t="shared" si="19"/>
        <v>0</v>
      </c>
      <c r="Q131" s="45">
        <f t="shared" si="20"/>
        <v>0</v>
      </c>
      <c r="R131" s="2">
        <f t="shared" si="15"/>
        <v>0</v>
      </c>
    </row>
    <row r="132" spans="1:19" ht="13">
      <c r="A132" s="3" t="s">
        <v>300</v>
      </c>
      <c r="B132" s="25">
        <v>1207</v>
      </c>
      <c r="C132" s="25" t="s">
        <v>301</v>
      </c>
      <c r="D132" s="44" t="s">
        <v>302</v>
      </c>
      <c r="E132" s="3">
        <f>AVERAGE(45,120)</f>
        <v>82.5</v>
      </c>
      <c r="F132" s="3">
        <v>60</v>
      </c>
      <c r="G132" s="3">
        <f>17*7-4</f>
        <v>115</v>
      </c>
      <c r="H132" s="3">
        <v>49</v>
      </c>
      <c r="I132" s="3">
        <v>0</v>
      </c>
      <c r="J132" s="3">
        <v>4.3</v>
      </c>
      <c r="K132" s="3">
        <v>5524</v>
      </c>
      <c r="L132" s="45">
        <f t="shared" si="16"/>
        <v>2</v>
      </c>
      <c r="M132" s="2">
        <f t="shared" si="17"/>
        <v>6990</v>
      </c>
      <c r="N132" s="1">
        <f t="shared" si="18"/>
        <v>0</v>
      </c>
      <c r="O132" s="45">
        <v>0</v>
      </c>
      <c r="P132" s="45">
        <f t="shared" si="19"/>
        <v>0</v>
      </c>
      <c r="Q132" s="45">
        <f t="shared" si="20"/>
        <v>0</v>
      </c>
      <c r="R132" s="2">
        <f t="shared" si="15"/>
        <v>0</v>
      </c>
    </row>
    <row r="133" spans="1:19" ht="13">
      <c r="A133" s="3" t="s">
        <v>303</v>
      </c>
      <c r="B133" s="25">
        <v>1635</v>
      </c>
      <c r="C133" s="25" t="s">
        <v>77</v>
      </c>
      <c r="D133" s="44" t="s">
        <v>304</v>
      </c>
      <c r="E133" s="3">
        <f>AVERAGE(45,90)</f>
        <v>67.5</v>
      </c>
      <c r="F133" s="3">
        <v>25</v>
      </c>
      <c r="G133" s="3">
        <f>4+8+8+7+3</f>
        <v>30</v>
      </c>
      <c r="H133" s="3">
        <v>0</v>
      </c>
      <c r="I133" s="3">
        <v>0</v>
      </c>
      <c r="J133" s="3">
        <v>4.3</v>
      </c>
      <c r="K133" s="3">
        <v>5851</v>
      </c>
      <c r="L133" s="45">
        <f t="shared" si="16"/>
        <v>1</v>
      </c>
      <c r="M133" s="2">
        <f t="shared" si="17"/>
        <v>6990</v>
      </c>
      <c r="N133" s="1">
        <f t="shared" si="18"/>
        <v>0</v>
      </c>
      <c r="O133" s="45">
        <v>0</v>
      </c>
      <c r="P133" s="45">
        <f t="shared" si="19"/>
        <v>0</v>
      </c>
      <c r="Q133" s="45">
        <f t="shared" si="20"/>
        <v>0</v>
      </c>
      <c r="R133" s="2">
        <f t="shared" si="15"/>
        <v>0</v>
      </c>
    </row>
    <row r="134" spans="1:19" ht="13">
      <c r="A134" s="3" t="s">
        <v>305</v>
      </c>
      <c r="B134" s="3">
        <v>114</v>
      </c>
      <c r="C134" s="3" t="s">
        <v>301</v>
      </c>
      <c r="D134" s="5" t="s">
        <v>306</v>
      </c>
      <c r="E134" s="3">
        <v>30</v>
      </c>
      <c r="F134" s="3">
        <v>4</v>
      </c>
      <c r="G134" s="3">
        <f>5+2.5+5+2.5+3+5+2.5+3+2.5+3+2.5</f>
        <v>36.5</v>
      </c>
      <c r="H134" s="3">
        <v>0</v>
      </c>
      <c r="I134" s="3">
        <v>0</v>
      </c>
      <c r="J134" s="3">
        <v>1.1000000000000001</v>
      </c>
      <c r="K134" s="3">
        <v>987</v>
      </c>
      <c r="L134" s="45">
        <f t="shared" si="16"/>
        <v>0</v>
      </c>
      <c r="M134" s="2">
        <f t="shared" si="17"/>
        <v>56800</v>
      </c>
      <c r="N134" s="1">
        <f t="shared" si="18"/>
        <v>0</v>
      </c>
      <c r="O134" s="45">
        <v>0</v>
      </c>
      <c r="P134" s="45">
        <f t="shared" si="19"/>
        <v>0</v>
      </c>
      <c r="Q134" s="45">
        <f t="shared" si="20"/>
        <v>0</v>
      </c>
      <c r="R134" s="2">
        <f t="shared" si="15"/>
        <v>0</v>
      </c>
    </row>
    <row r="135" spans="1:19" ht="13">
      <c r="A135" s="3" t="s">
        <v>307</v>
      </c>
      <c r="B135" s="3">
        <v>1140</v>
      </c>
      <c r="C135" s="3" t="s">
        <v>250</v>
      </c>
      <c r="D135" s="5" t="s">
        <v>308</v>
      </c>
      <c r="E135" s="3">
        <v>15</v>
      </c>
      <c r="F135" s="3">
        <v>20</v>
      </c>
      <c r="G135" s="3">
        <f>12*5+7</f>
        <v>67</v>
      </c>
      <c r="H135" s="3">
        <v>0</v>
      </c>
      <c r="I135" s="3">
        <v>2</v>
      </c>
      <c r="J135" s="3">
        <v>0.4</v>
      </c>
      <c r="K135" s="3">
        <v>3579</v>
      </c>
      <c r="L135" s="45">
        <f t="shared" si="16"/>
        <v>1</v>
      </c>
      <c r="M135" s="2">
        <f t="shared" si="17"/>
        <v>56800</v>
      </c>
      <c r="N135" s="1">
        <f t="shared" si="18"/>
        <v>0</v>
      </c>
      <c r="O135" s="45">
        <v>0</v>
      </c>
      <c r="P135" s="45">
        <f t="shared" si="19"/>
        <v>0</v>
      </c>
      <c r="Q135" s="45">
        <f t="shared" si="20"/>
        <v>0</v>
      </c>
      <c r="R135" s="2">
        <f t="shared" si="15"/>
        <v>0</v>
      </c>
    </row>
    <row r="136" spans="1:19" ht="13">
      <c r="A136" s="3" t="s">
        <v>309</v>
      </c>
      <c r="B136" s="3">
        <v>1000</v>
      </c>
      <c r="C136" s="3" t="s">
        <v>310</v>
      </c>
      <c r="D136" s="5" t="s">
        <v>311</v>
      </c>
      <c r="E136" s="3">
        <v>60</v>
      </c>
      <c r="F136" s="3">
        <v>49</v>
      </c>
      <c r="G136" s="3">
        <f>40+4</f>
        <v>44</v>
      </c>
      <c r="H136" s="3">
        <v>0</v>
      </c>
      <c r="I136" s="3">
        <v>0</v>
      </c>
      <c r="J136" s="3">
        <v>0.5</v>
      </c>
      <c r="K136" s="3">
        <v>3882</v>
      </c>
      <c r="L136" s="45">
        <f t="shared" si="16"/>
        <v>2</v>
      </c>
      <c r="M136" s="2">
        <f t="shared" si="17"/>
        <v>6990</v>
      </c>
      <c r="N136" s="1">
        <f t="shared" si="18"/>
        <v>0</v>
      </c>
      <c r="O136" s="45">
        <v>0</v>
      </c>
      <c r="P136" s="45">
        <f t="shared" si="19"/>
        <v>0</v>
      </c>
      <c r="Q136" s="45">
        <f t="shared" si="20"/>
        <v>0</v>
      </c>
      <c r="R136" s="2">
        <f t="shared" si="15"/>
        <v>0</v>
      </c>
    </row>
    <row r="137" spans="1:19" ht="13">
      <c r="A137" s="3" t="s">
        <v>312</v>
      </c>
      <c r="B137" s="3">
        <v>900</v>
      </c>
      <c r="C137" s="3" t="s">
        <v>310</v>
      </c>
      <c r="D137" s="5" t="s">
        <v>313</v>
      </c>
      <c r="E137" s="3">
        <f>AVERAGE(30,90)</f>
        <v>60</v>
      </c>
      <c r="F137" s="3">
        <v>43</v>
      </c>
      <c r="G137" s="3">
        <f>9+6+8+9</f>
        <v>32</v>
      </c>
      <c r="H137" s="3">
        <v>0</v>
      </c>
      <c r="I137" s="3">
        <v>0</v>
      </c>
      <c r="J137" s="3">
        <v>0.4</v>
      </c>
      <c r="K137" s="3">
        <v>3882</v>
      </c>
      <c r="L137" s="45">
        <f t="shared" si="16"/>
        <v>2</v>
      </c>
      <c r="M137" s="2">
        <f t="shared" si="17"/>
        <v>6990</v>
      </c>
      <c r="N137" s="1">
        <f t="shared" si="18"/>
        <v>0</v>
      </c>
      <c r="O137" s="45">
        <v>0</v>
      </c>
      <c r="P137" s="45">
        <f t="shared" si="19"/>
        <v>0</v>
      </c>
      <c r="Q137" s="45">
        <f t="shared" si="20"/>
        <v>0</v>
      </c>
      <c r="R137" s="2">
        <f t="shared" si="15"/>
        <v>0</v>
      </c>
    </row>
    <row r="138" spans="1:19" ht="13">
      <c r="A138" s="3" t="s">
        <v>314</v>
      </c>
      <c r="B138" s="3">
        <v>1005</v>
      </c>
      <c r="C138" s="3" t="s">
        <v>315</v>
      </c>
      <c r="D138" s="5" t="s">
        <v>316</v>
      </c>
      <c r="E138" s="3">
        <v>20</v>
      </c>
      <c r="F138" s="3">
        <v>20</v>
      </c>
      <c r="G138" s="3">
        <f>50+9+6</f>
        <v>65</v>
      </c>
      <c r="H138" s="3">
        <v>0</v>
      </c>
      <c r="I138" s="3">
        <v>0</v>
      </c>
      <c r="J138" s="3">
        <v>1.5</v>
      </c>
      <c r="K138" s="3">
        <v>3203</v>
      </c>
      <c r="L138" s="45">
        <f t="shared" si="16"/>
        <v>1</v>
      </c>
      <c r="M138" s="2">
        <f t="shared" si="17"/>
        <v>56800</v>
      </c>
      <c r="N138" s="1">
        <f t="shared" si="18"/>
        <v>0</v>
      </c>
      <c r="O138" s="45">
        <v>0</v>
      </c>
      <c r="P138" s="45">
        <f t="shared" si="19"/>
        <v>0</v>
      </c>
      <c r="Q138" s="45">
        <f t="shared" si="20"/>
        <v>0</v>
      </c>
      <c r="R138" s="2">
        <f t="shared" si="15"/>
        <v>0</v>
      </c>
    </row>
    <row r="139" spans="1:19" ht="13">
      <c r="A139" s="3" t="s">
        <v>317</v>
      </c>
      <c r="B139" s="3">
        <v>1260</v>
      </c>
      <c r="C139" s="3" t="s">
        <v>315</v>
      </c>
      <c r="D139" s="5" t="s">
        <v>318</v>
      </c>
      <c r="E139" s="3">
        <v>52.5</v>
      </c>
      <c r="F139" s="3">
        <v>21</v>
      </c>
      <c r="G139" s="3">
        <f>8.5*5</f>
        <v>42.5</v>
      </c>
      <c r="H139" s="3">
        <v>0</v>
      </c>
      <c r="I139" s="3">
        <v>0</v>
      </c>
      <c r="J139" s="3">
        <v>5</v>
      </c>
      <c r="K139" s="3">
        <v>3279</v>
      </c>
      <c r="L139" s="45">
        <f t="shared" si="16"/>
        <v>1</v>
      </c>
      <c r="M139" s="2">
        <f t="shared" si="17"/>
        <v>6990</v>
      </c>
      <c r="N139" s="1">
        <f t="shared" si="18"/>
        <v>0</v>
      </c>
      <c r="O139" s="45">
        <v>0</v>
      </c>
      <c r="P139" s="45">
        <f t="shared" si="19"/>
        <v>0</v>
      </c>
      <c r="Q139" s="45">
        <f t="shared" si="20"/>
        <v>0</v>
      </c>
      <c r="R139" s="2">
        <f t="shared" si="15"/>
        <v>0</v>
      </c>
    </row>
    <row r="140" spans="1:19" ht="13">
      <c r="A140" s="3" t="s">
        <v>319</v>
      </c>
      <c r="B140" s="3">
        <v>619</v>
      </c>
      <c r="C140" s="3" t="s">
        <v>320</v>
      </c>
      <c r="D140" s="5" t="s">
        <v>321</v>
      </c>
      <c r="E140" s="3">
        <v>10</v>
      </c>
      <c r="F140" s="3">
        <v>5</v>
      </c>
      <c r="G140" s="3">
        <f>18*7-3</f>
        <v>123</v>
      </c>
      <c r="H140" s="3">
        <f>11+7*4</f>
        <v>39</v>
      </c>
      <c r="I140" s="3">
        <v>0</v>
      </c>
      <c r="J140" s="3">
        <v>5.7</v>
      </c>
      <c r="K140" s="3">
        <v>3850</v>
      </c>
      <c r="L140" s="45">
        <f t="shared" si="16"/>
        <v>0</v>
      </c>
      <c r="M140" s="2">
        <f t="shared" si="17"/>
        <v>56800</v>
      </c>
      <c r="N140" s="1">
        <f t="shared" si="18"/>
        <v>0</v>
      </c>
      <c r="O140" s="45">
        <v>0</v>
      </c>
      <c r="P140" s="45">
        <f t="shared" si="19"/>
        <v>0</v>
      </c>
      <c r="Q140" s="45">
        <f t="shared" si="20"/>
        <v>0</v>
      </c>
      <c r="R140" s="2">
        <f t="shared" si="15"/>
        <v>0</v>
      </c>
    </row>
    <row r="141" spans="1:19" ht="13">
      <c r="A141" s="3" t="s">
        <v>322</v>
      </c>
      <c r="B141" s="3">
        <v>124</v>
      </c>
      <c r="C141" s="3" t="s">
        <v>183</v>
      </c>
      <c r="D141" s="5" t="s">
        <v>323</v>
      </c>
      <c r="E141" s="3">
        <v>15</v>
      </c>
      <c r="F141" s="3">
        <v>20</v>
      </c>
      <c r="G141" s="3">
        <f>9.5*6</f>
        <v>57</v>
      </c>
      <c r="H141" s="3">
        <v>0</v>
      </c>
      <c r="I141" s="3">
        <v>0</v>
      </c>
      <c r="J141" s="3">
        <v>5.7</v>
      </c>
      <c r="K141" s="3">
        <v>3280</v>
      </c>
      <c r="L141" s="45">
        <f t="shared" si="16"/>
        <v>1</v>
      </c>
      <c r="M141" s="2">
        <f t="shared" si="17"/>
        <v>56800</v>
      </c>
      <c r="N141" s="1">
        <f t="shared" si="18"/>
        <v>0</v>
      </c>
      <c r="O141" s="45">
        <v>0</v>
      </c>
      <c r="P141" s="45">
        <f t="shared" si="19"/>
        <v>0</v>
      </c>
      <c r="Q141" s="45">
        <f t="shared" si="20"/>
        <v>0</v>
      </c>
      <c r="R141" s="2">
        <f t="shared" si="15"/>
        <v>0</v>
      </c>
    </row>
    <row r="142" spans="1:19" s="11" customFormat="1" ht="13">
      <c r="A142" s="7" t="s">
        <v>324</v>
      </c>
      <c r="B142" s="7">
        <v>147</v>
      </c>
      <c r="C142" s="7" t="s">
        <v>183</v>
      </c>
      <c r="D142" s="8" t="s">
        <v>325</v>
      </c>
      <c r="E142" s="7">
        <f>AVERAGE(30,3.5*60)</f>
        <v>120</v>
      </c>
      <c r="F142" s="7">
        <v>50</v>
      </c>
      <c r="G142" s="7">
        <v>40</v>
      </c>
      <c r="H142" s="7">
        <v>0</v>
      </c>
      <c r="I142" s="7">
        <v>0</v>
      </c>
      <c r="J142" s="7">
        <v>3.5</v>
      </c>
      <c r="K142" s="7">
        <v>3427</v>
      </c>
      <c r="L142" s="45">
        <f t="shared" si="16"/>
        <v>2</v>
      </c>
      <c r="M142" s="2">
        <f t="shared" si="17"/>
        <v>6990</v>
      </c>
      <c r="N142" s="1">
        <f t="shared" si="18"/>
        <v>0</v>
      </c>
      <c r="O142" s="45">
        <v>0</v>
      </c>
      <c r="P142" s="45">
        <f t="shared" si="19"/>
        <v>0</v>
      </c>
      <c r="Q142" s="45">
        <f t="shared" si="20"/>
        <v>0</v>
      </c>
      <c r="R142" s="9">
        <f t="shared" si="15"/>
        <v>0</v>
      </c>
      <c r="S142" s="10"/>
    </row>
    <row r="143" spans="1:19" ht="15.75" customHeight="1">
      <c r="A143" s="15"/>
      <c r="B143" s="15"/>
      <c r="C143" s="12"/>
      <c r="D143" s="13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1:19" ht="15.75" customHeight="1">
      <c r="A144" s="15"/>
      <c r="B144" s="15"/>
      <c r="C144" s="67" t="s">
        <v>23</v>
      </c>
      <c r="D144" s="68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ht="15.75" customHeight="1" thickBot="1">
      <c r="A145" s="15"/>
      <c r="B145" s="15"/>
      <c r="C145" s="69"/>
      <c r="D145" s="70"/>
      <c r="E145" s="15"/>
      <c r="F145" s="15"/>
      <c r="G145" s="15"/>
      <c r="H145" s="15"/>
      <c r="I145" s="15"/>
      <c r="J145" s="15"/>
      <c r="K145" s="15"/>
      <c r="L145" s="15"/>
      <c r="M145" s="15" t="s">
        <v>332</v>
      </c>
      <c r="N145" s="15"/>
      <c r="O145" s="15"/>
      <c r="P145" s="15"/>
      <c r="Q145" s="15"/>
      <c r="R145" s="15"/>
    </row>
    <row r="146" spans="1:18" ht="15.75" customHeight="1">
      <c r="A146" s="15"/>
      <c r="B146" s="15"/>
      <c r="C146" s="38" t="s">
        <v>51</v>
      </c>
      <c r="D146" s="19">
        <f>'CS Pricing'!E8</f>
        <v>6990</v>
      </c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ht="15.75" customHeight="1" thickBot="1">
      <c r="A147" s="15"/>
      <c r="B147" s="15"/>
      <c r="C147" s="39" t="s">
        <v>59</v>
      </c>
      <c r="D147" s="20">
        <f>'CS Pricing'!E15</f>
        <v>56800</v>
      </c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ht="15.75" customHeight="1" thickBot="1">
      <c r="A148" s="15"/>
      <c r="B148" s="15"/>
      <c r="C148" s="40"/>
      <c r="D148" s="18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ht="15.75" customHeight="1" thickBot="1">
      <c r="A149" s="15"/>
      <c r="B149" s="15"/>
      <c r="C149" s="41" t="s">
        <v>66</v>
      </c>
      <c r="D149" s="21">
        <v>56800</v>
      </c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ht="15.75" customHeight="1">
      <c r="A150" s="15"/>
      <c r="B150" s="15"/>
      <c r="C150" s="14"/>
      <c r="D150" s="13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ht="15.75" customHeight="1">
      <c r="A151" s="15"/>
      <c r="B151" s="15"/>
      <c r="C151" s="71" t="s">
        <v>67</v>
      </c>
      <c r="D151" s="72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 ht="15.75" customHeight="1" thickBot="1">
      <c r="A152" s="15"/>
      <c r="B152" s="15"/>
      <c r="C152" s="73"/>
      <c r="D152" s="74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ht="15.75" customHeight="1" thickBot="1">
      <c r="A153" s="15"/>
      <c r="B153" s="15"/>
      <c r="C153" s="34" t="s">
        <v>326</v>
      </c>
      <c r="D153" s="22">
        <f>SUM(N2:N142)</f>
        <v>342.23</v>
      </c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ht="15.75" customHeight="1" thickBot="1">
      <c r="A154" s="15"/>
      <c r="B154" s="15"/>
      <c r="C154" s="35"/>
      <c r="D154" s="17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ht="15.75" customHeight="1">
      <c r="A155" s="15"/>
      <c r="B155" s="15"/>
      <c r="C155" s="36" t="s">
        <v>69</v>
      </c>
      <c r="D155" s="23">
        <f>SUM(O2:O142)</f>
        <v>1</v>
      </c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ht="15.75" customHeight="1" thickBot="1">
      <c r="A156" s="15"/>
      <c r="B156" s="15"/>
      <c r="C156" s="37" t="s">
        <v>72</v>
      </c>
      <c r="D156" s="24">
        <f>SUM(R2:R142)</f>
        <v>6990</v>
      </c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ht="15.75" customHeight="1">
      <c r="A157" s="15"/>
      <c r="B157" s="15"/>
      <c r="C157" s="36" t="s">
        <v>330</v>
      </c>
      <c r="D157" s="23">
        <f>SUM(P2:P142)</f>
        <v>1</v>
      </c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ht="15.75" customHeight="1" thickBot="1">
      <c r="A158" s="15"/>
      <c r="B158" s="15"/>
      <c r="C158" s="37" t="s">
        <v>331</v>
      </c>
      <c r="D158" s="33">
        <f>SUM(Q2:Q142)</f>
        <v>0</v>
      </c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ht="15.75" customHeight="1">
      <c r="A159" s="15"/>
      <c r="B159" s="15"/>
      <c r="C159" s="14"/>
      <c r="D159" s="13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ht="15.75" customHeight="1">
      <c r="A160" s="15"/>
      <c r="B160" s="15"/>
      <c r="C160" s="14"/>
      <c r="D160" s="13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18" ht="15.75" customHeight="1">
      <c r="A161" s="15"/>
      <c r="B161" s="15"/>
      <c r="C161" s="14"/>
      <c r="D161" s="13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</row>
    <row r="162" spans="1:18" ht="15.75" customHeight="1">
      <c r="A162" s="15"/>
      <c r="B162" s="15"/>
      <c r="C162" s="15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</row>
  </sheetData>
  <mergeCells count="2">
    <mergeCell ref="C144:D145"/>
    <mergeCell ref="C151:D152"/>
  </mergeCells>
  <conditionalFormatting sqref="D1:E142">
    <cfRule type="cellIs" dxfId="4" priority="4" operator="lessThan">
      <formula>15</formula>
    </cfRule>
  </conditionalFormatting>
  <conditionalFormatting sqref="F1:F142">
    <cfRule type="cellIs" dxfId="3" priority="6" operator="lessThan">
      <formula>20</formula>
    </cfRule>
  </conditionalFormatting>
  <conditionalFormatting sqref="O2:Q142">
    <cfRule type="colorScale" priority="51">
      <colorScale>
        <cfvo type="min"/>
        <cfvo type="max"/>
        <color rgb="FFFCFCFF"/>
        <color rgb="FF63BE7B"/>
      </colorScale>
    </cfRule>
  </conditionalFormatting>
  <conditionalFormatting sqref="L2:L142">
    <cfRule type="colorScale" priority="53">
      <colorScale>
        <cfvo type="min"/>
        <cfvo type="max"/>
        <color rgb="FFFCFCFF"/>
        <color rgb="FF63BE7B"/>
      </colorScale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S163"/>
  <sheetViews>
    <sheetView topLeftCell="B1" zoomScale="80" zoomScaleNormal="80" zoomScalePageLayoutView="80" workbookViewId="0">
      <pane ySplit="1" topLeftCell="A2" activePane="bottomLeft" state="frozen"/>
      <selection pane="bottomLeft" activeCell="O96" sqref="O96"/>
    </sheetView>
  </sheetViews>
  <sheetFormatPr baseColWidth="10" defaultColWidth="14.5" defaultRowHeight="15.75" customHeight="1" x14ac:dyDescent="0"/>
  <cols>
    <col min="1" max="1" width="10.33203125" hidden="1" customWidth="1"/>
    <col min="2" max="2" width="9.6640625" customWidth="1"/>
    <col min="3" max="3" width="27.6640625" customWidth="1"/>
    <col min="4" max="4" width="47" style="6" customWidth="1"/>
    <col min="5" max="5" width="13" hidden="1" customWidth="1"/>
    <col min="6" max="6" width="9.5" hidden="1" customWidth="1"/>
    <col min="7" max="7" width="7.5" hidden="1" customWidth="1"/>
    <col min="8" max="8" width="18.5" hidden="1" customWidth="1"/>
    <col min="9" max="9" width="11.33203125" hidden="1" customWidth="1"/>
    <col min="10" max="10" width="11.1640625" hidden="1" customWidth="1"/>
    <col min="11" max="11" width="12.5" hidden="1" customWidth="1"/>
    <col min="12" max="12" width="15.1640625" bestFit="1" customWidth="1"/>
    <col min="14" max="14" width="24.33203125" bestFit="1" customWidth="1"/>
    <col min="15" max="15" width="16.5" bestFit="1" customWidth="1"/>
    <col min="19" max="19" width="14.5" style="4"/>
  </cols>
  <sheetData>
    <row r="1" spans="1:19" s="32" customFormat="1" ht="13">
      <c r="A1" s="26" t="s">
        <v>0</v>
      </c>
      <c r="B1" s="27" t="s">
        <v>1</v>
      </c>
      <c r="C1" s="27" t="s">
        <v>2</v>
      </c>
      <c r="D1" s="28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46" t="s">
        <v>11</v>
      </c>
      <c r="M1" s="46" t="s">
        <v>12</v>
      </c>
      <c r="N1" s="46" t="s">
        <v>13</v>
      </c>
      <c r="O1" s="46" t="s">
        <v>14</v>
      </c>
      <c r="P1" s="47" t="s">
        <v>328</v>
      </c>
      <c r="Q1" s="47" t="s">
        <v>329</v>
      </c>
      <c r="R1" s="47" t="s">
        <v>15</v>
      </c>
      <c r="S1" s="31"/>
    </row>
    <row r="2" spans="1:19" ht="13">
      <c r="A2" s="25" t="s">
        <v>16</v>
      </c>
      <c r="B2" s="25">
        <v>9898</v>
      </c>
      <c r="C2" s="25" t="s">
        <v>17</v>
      </c>
      <c r="D2" s="44" t="s">
        <v>18</v>
      </c>
      <c r="E2" s="3">
        <v>40</v>
      </c>
      <c r="F2" s="3">
        <v>70</v>
      </c>
      <c r="G2" s="3">
        <v>99.5</v>
      </c>
      <c r="H2" s="3">
        <v>13</v>
      </c>
      <c r="I2" s="3">
        <v>8</v>
      </c>
      <c r="J2" s="3">
        <v>0</v>
      </c>
      <c r="K2" s="3">
        <v>3033</v>
      </c>
      <c r="L2" s="45">
        <f>IF(F2&gt;=20,IF(F2&gt;40,2,1),0)</f>
        <v>2</v>
      </c>
      <c r="M2" s="2">
        <f>IF(E2&gt;45,$D$147,$D$148)</f>
        <v>56800</v>
      </c>
      <c r="N2" s="1">
        <f>SUM(E2+G2+H2+I2-(10*J2)+(K2/100))*O2</f>
        <v>0</v>
      </c>
      <c r="O2" s="45">
        <v>0</v>
      </c>
      <c r="P2" s="45">
        <f>IF(M2=$D$147,O2,0)</f>
        <v>0</v>
      </c>
      <c r="Q2" s="45">
        <f>IF(M2=$D$148,O2,0)</f>
        <v>0</v>
      </c>
      <c r="R2" s="2">
        <f t="shared" ref="R2:R65" si="0">O2*M2</f>
        <v>0</v>
      </c>
    </row>
    <row r="3" spans="1:19" ht="13">
      <c r="A3" s="25" t="s">
        <v>19</v>
      </c>
      <c r="B3" s="25">
        <v>9516</v>
      </c>
      <c r="C3" s="25" t="s">
        <v>17</v>
      </c>
      <c r="D3" s="44" t="s">
        <v>20</v>
      </c>
      <c r="E3" s="3">
        <v>60</v>
      </c>
      <c r="F3" s="3">
        <v>55</v>
      </c>
      <c r="G3" s="3">
        <v>168</v>
      </c>
      <c r="H3" s="3">
        <v>84</v>
      </c>
      <c r="I3" s="3">
        <v>0</v>
      </c>
      <c r="J3" s="3">
        <v>0.2</v>
      </c>
      <c r="K3" s="3">
        <v>3223</v>
      </c>
      <c r="L3" s="45">
        <f t="shared" ref="L3:L66" si="1">IF(F3&gt;=20,IF(F3&gt;40,2,1),0)</f>
        <v>2</v>
      </c>
      <c r="M3" s="2">
        <f t="shared" ref="M3:M66" si="2">IF(E3&gt;45,$D$147,$D$148)</f>
        <v>6990</v>
      </c>
      <c r="N3" s="1">
        <f t="shared" ref="N3:N66" si="3">SUM(E3+G3+H3+I3-(10*J3)+(K3/100))*O3</f>
        <v>0</v>
      </c>
      <c r="O3" s="45">
        <v>0</v>
      </c>
      <c r="P3" s="45">
        <f t="shared" ref="P3:P66" si="4">IF(M3=$D$147,O3,0)</f>
        <v>0</v>
      </c>
      <c r="Q3" s="45">
        <f t="shared" ref="Q3:Q66" si="5">IF(M3=$D$148,O3,0)</f>
        <v>0</v>
      </c>
      <c r="R3" s="2">
        <f t="shared" si="0"/>
        <v>0</v>
      </c>
    </row>
    <row r="4" spans="1:19" ht="13">
      <c r="A4" s="3" t="s">
        <v>21</v>
      </c>
      <c r="B4" s="3">
        <v>9404</v>
      </c>
      <c r="C4" s="3" t="s">
        <v>17</v>
      </c>
      <c r="D4" s="5" t="s">
        <v>22</v>
      </c>
      <c r="E4" s="3">
        <v>25</v>
      </c>
      <c r="F4" s="3">
        <v>5</v>
      </c>
      <c r="G4" s="3">
        <v>70</v>
      </c>
      <c r="H4" s="3">
        <v>0</v>
      </c>
      <c r="I4" s="3">
        <v>0</v>
      </c>
      <c r="J4" s="3">
        <v>0.2</v>
      </c>
      <c r="K4" s="3">
        <v>3123</v>
      </c>
      <c r="L4" s="45">
        <f t="shared" si="1"/>
        <v>0</v>
      </c>
      <c r="M4" s="2">
        <f t="shared" si="2"/>
        <v>56800</v>
      </c>
      <c r="N4" s="1">
        <f t="shared" si="3"/>
        <v>0</v>
      </c>
      <c r="O4" s="45">
        <v>0</v>
      </c>
      <c r="P4" s="45">
        <f t="shared" si="4"/>
        <v>0</v>
      </c>
      <c r="Q4" s="45">
        <f t="shared" si="5"/>
        <v>0</v>
      </c>
      <c r="R4" s="2">
        <f t="shared" si="0"/>
        <v>0</v>
      </c>
    </row>
    <row r="5" spans="1:19" ht="13">
      <c r="A5" s="3" t="s">
        <v>24</v>
      </c>
      <c r="B5" s="25">
        <v>9411</v>
      </c>
      <c r="C5" s="25" t="s">
        <v>17</v>
      </c>
      <c r="D5" s="44" t="s">
        <v>25</v>
      </c>
      <c r="E5" s="3">
        <v>10</v>
      </c>
      <c r="F5" s="3">
        <v>2</v>
      </c>
      <c r="G5" s="3">
        <v>131</v>
      </c>
      <c r="H5" s="3">
        <v>57</v>
      </c>
      <c r="I5" s="3">
        <v>0</v>
      </c>
      <c r="J5" s="3">
        <v>0.1</v>
      </c>
      <c r="K5" s="3">
        <v>3295</v>
      </c>
      <c r="L5" s="45">
        <f t="shared" si="1"/>
        <v>0</v>
      </c>
      <c r="M5" s="2">
        <f t="shared" si="2"/>
        <v>56800</v>
      </c>
      <c r="N5" s="1">
        <f t="shared" si="3"/>
        <v>0</v>
      </c>
      <c r="O5" s="45">
        <v>0</v>
      </c>
      <c r="P5" s="45">
        <f t="shared" si="4"/>
        <v>0</v>
      </c>
      <c r="Q5" s="45">
        <f t="shared" si="5"/>
        <v>0</v>
      </c>
      <c r="R5" s="2">
        <f t="shared" si="0"/>
        <v>0</v>
      </c>
    </row>
    <row r="6" spans="1:19" ht="13">
      <c r="A6" s="3" t="s">
        <v>26</v>
      </c>
      <c r="B6" s="25">
        <v>9100</v>
      </c>
      <c r="C6" s="25" t="s">
        <v>17</v>
      </c>
      <c r="D6" s="44" t="s">
        <v>27</v>
      </c>
      <c r="E6" s="3">
        <v>25</v>
      </c>
      <c r="F6" s="3">
        <v>38</v>
      </c>
      <c r="G6" s="3">
        <v>98</v>
      </c>
      <c r="H6" s="3">
        <v>35</v>
      </c>
      <c r="I6" s="3">
        <v>0</v>
      </c>
      <c r="J6" s="3">
        <v>0.5</v>
      </c>
      <c r="K6" s="3">
        <v>3295</v>
      </c>
      <c r="L6" s="45">
        <f t="shared" si="1"/>
        <v>1</v>
      </c>
      <c r="M6" s="2">
        <f t="shared" si="2"/>
        <v>56800</v>
      </c>
      <c r="N6" s="1">
        <f t="shared" si="3"/>
        <v>0</v>
      </c>
      <c r="O6" s="45">
        <v>0</v>
      </c>
      <c r="P6" s="45">
        <f t="shared" si="4"/>
        <v>0</v>
      </c>
      <c r="Q6" s="45">
        <f t="shared" si="5"/>
        <v>0</v>
      </c>
      <c r="R6" s="2">
        <f t="shared" si="0"/>
        <v>0</v>
      </c>
    </row>
    <row r="7" spans="1:19" ht="13">
      <c r="A7" s="3" t="s">
        <v>28</v>
      </c>
      <c r="B7" s="25" t="s">
        <v>29</v>
      </c>
      <c r="C7" s="25" t="s">
        <v>17</v>
      </c>
      <c r="D7" s="44" t="s">
        <v>30</v>
      </c>
      <c r="E7" s="3">
        <v>540</v>
      </c>
      <c r="F7" s="3">
        <v>600</v>
      </c>
      <c r="G7" s="3">
        <v>85</v>
      </c>
      <c r="H7" s="3">
        <v>25</v>
      </c>
      <c r="I7" s="3">
        <v>0</v>
      </c>
      <c r="J7" s="3">
        <v>0.7</v>
      </c>
      <c r="K7" s="3">
        <v>3195</v>
      </c>
      <c r="L7" s="45">
        <f t="shared" si="1"/>
        <v>2</v>
      </c>
      <c r="M7" s="2">
        <f t="shared" si="2"/>
        <v>6990</v>
      </c>
      <c r="N7" s="1">
        <f t="shared" si="3"/>
        <v>0</v>
      </c>
      <c r="O7" s="45">
        <v>0</v>
      </c>
      <c r="P7" s="45">
        <f t="shared" si="4"/>
        <v>0</v>
      </c>
      <c r="Q7" s="45">
        <f t="shared" si="5"/>
        <v>0</v>
      </c>
      <c r="R7" s="2">
        <f t="shared" si="0"/>
        <v>0</v>
      </c>
    </row>
    <row r="8" spans="1:19" ht="13">
      <c r="A8" s="3" t="s">
        <v>31</v>
      </c>
      <c r="B8" s="25">
        <v>9155</v>
      </c>
      <c r="C8" s="25" t="s">
        <v>17</v>
      </c>
      <c r="D8" s="44" t="s">
        <v>32</v>
      </c>
      <c r="E8" s="3">
        <v>30</v>
      </c>
      <c r="F8" s="3">
        <v>20</v>
      </c>
      <c r="G8" s="3">
        <v>58</v>
      </c>
      <c r="H8" s="3">
        <v>6</v>
      </c>
      <c r="I8" s="3">
        <v>4</v>
      </c>
      <c r="J8" s="3">
        <v>0.2</v>
      </c>
      <c r="K8" s="3">
        <v>3295</v>
      </c>
      <c r="L8" s="45">
        <f t="shared" si="1"/>
        <v>1</v>
      </c>
      <c r="M8" s="2">
        <f t="shared" si="2"/>
        <v>56800</v>
      </c>
      <c r="N8" s="1">
        <f t="shared" si="3"/>
        <v>0</v>
      </c>
      <c r="O8" s="45">
        <v>0</v>
      </c>
      <c r="P8" s="45">
        <f t="shared" si="4"/>
        <v>0</v>
      </c>
      <c r="Q8" s="45">
        <f t="shared" si="5"/>
        <v>0</v>
      </c>
      <c r="R8" s="2">
        <f t="shared" si="0"/>
        <v>0</v>
      </c>
    </row>
    <row r="9" spans="1:19" ht="13">
      <c r="A9" s="3" t="s">
        <v>33</v>
      </c>
      <c r="B9" s="25">
        <v>9002</v>
      </c>
      <c r="C9" s="25" t="s">
        <v>17</v>
      </c>
      <c r="D9" s="44" t="s">
        <v>34</v>
      </c>
      <c r="E9" s="3">
        <v>15</v>
      </c>
      <c r="F9" s="3">
        <v>64</v>
      </c>
      <c r="G9" s="3">
        <v>168</v>
      </c>
      <c r="H9" s="3">
        <v>84</v>
      </c>
      <c r="I9" s="3">
        <v>0</v>
      </c>
      <c r="J9" s="3">
        <v>0.4</v>
      </c>
      <c r="K9" s="3">
        <v>3195</v>
      </c>
      <c r="L9" s="45">
        <f t="shared" si="1"/>
        <v>2</v>
      </c>
      <c r="M9" s="2">
        <f t="shared" si="2"/>
        <v>56800</v>
      </c>
      <c r="N9" s="1">
        <f t="shared" si="3"/>
        <v>0</v>
      </c>
      <c r="O9" s="45">
        <v>0</v>
      </c>
      <c r="P9" s="45">
        <f t="shared" si="4"/>
        <v>0</v>
      </c>
      <c r="Q9" s="45">
        <f t="shared" si="5"/>
        <v>0</v>
      </c>
      <c r="R9" s="2">
        <f t="shared" si="0"/>
        <v>0</v>
      </c>
    </row>
    <row r="10" spans="1:19" ht="13">
      <c r="A10" s="3" t="s">
        <v>35</v>
      </c>
      <c r="B10" s="25">
        <v>9003</v>
      </c>
      <c r="C10" s="25" t="s">
        <v>17</v>
      </c>
      <c r="D10" s="44" t="s">
        <v>36</v>
      </c>
      <c r="E10" s="3">
        <v>15</v>
      </c>
      <c r="F10" s="3">
        <v>30</v>
      </c>
      <c r="G10" s="3">
        <v>53</v>
      </c>
      <c r="H10" s="3">
        <v>0</v>
      </c>
      <c r="I10" s="3">
        <v>3</v>
      </c>
      <c r="J10" s="3">
        <v>0.2</v>
      </c>
      <c r="K10" s="3">
        <v>3372</v>
      </c>
      <c r="L10" s="45">
        <f t="shared" si="1"/>
        <v>1</v>
      </c>
      <c r="M10" s="2">
        <f t="shared" si="2"/>
        <v>56800</v>
      </c>
      <c r="N10" s="1">
        <f t="shared" si="3"/>
        <v>0</v>
      </c>
      <c r="O10" s="45">
        <v>0</v>
      </c>
      <c r="P10" s="45">
        <f t="shared" si="4"/>
        <v>0</v>
      </c>
      <c r="Q10" s="45">
        <f t="shared" si="5"/>
        <v>0</v>
      </c>
      <c r="R10" s="2">
        <f t="shared" si="0"/>
        <v>0</v>
      </c>
    </row>
    <row r="11" spans="1:19" ht="13">
      <c r="A11" s="3" t="s">
        <v>37</v>
      </c>
      <c r="B11" s="25">
        <v>8929</v>
      </c>
      <c r="C11" s="25" t="s">
        <v>17</v>
      </c>
      <c r="D11" s="44" t="s">
        <v>38</v>
      </c>
      <c r="E11" s="3">
        <v>70</v>
      </c>
      <c r="F11" s="3">
        <v>9</v>
      </c>
      <c r="G11" s="3">
        <v>79</v>
      </c>
      <c r="H11" s="3">
        <v>12</v>
      </c>
      <c r="I11" s="3">
        <v>0</v>
      </c>
      <c r="J11" s="3">
        <v>0.3</v>
      </c>
      <c r="K11" s="3">
        <v>3403</v>
      </c>
      <c r="L11" s="45">
        <f t="shared" si="1"/>
        <v>0</v>
      </c>
      <c r="M11" s="2">
        <f t="shared" si="2"/>
        <v>6990</v>
      </c>
      <c r="N11" s="1">
        <f t="shared" si="3"/>
        <v>0</v>
      </c>
      <c r="O11" s="45">
        <v>0</v>
      </c>
      <c r="P11" s="45">
        <f t="shared" si="4"/>
        <v>0</v>
      </c>
      <c r="Q11" s="45">
        <f t="shared" si="5"/>
        <v>0</v>
      </c>
      <c r="R11" s="2">
        <f t="shared" si="0"/>
        <v>0</v>
      </c>
    </row>
    <row r="12" spans="1:19" ht="13">
      <c r="A12" s="3" t="s">
        <v>39</v>
      </c>
      <c r="B12" s="25">
        <v>8900</v>
      </c>
      <c r="C12" s="25" t="s">
        <v>17</v>
      </c>
      <c r="D12" s="44" t="s">
        <v>40</v>
      </c>
      <c r="E12" s="3">
        <v>52.5</v>
      </c>
      <c r="F12" s="3">
        <v>75</v>
      </c>
      <c r="G12" s="3">
        <v>62</v>
      </c>
      <c r="H12" s="3">
        <v>4</v>
      </c>
      <c r="I12" s="3">
        <v>0</v>
      </c>
      <c r="J12" s="3">
        <v>0.3</v>
      </c>
      <c r="K12" s="3">
        <v>3353</v>
      </c>
      <c r="L12" s="45">
        <f t="shared" si="1"/>
        <v>2</v>
      </c>
      <c r="M12" s="2">
        <f t="shared" si="2"/>
        <v>6990</v>
      </c>
      <c r="N12" s="1">
        <f t="shared" si="3"/>
        <v>0</v>
      </c>
      <c r="O12" s="45">
        <v>0</v>
      </c>
      <c r="P12" s="45">
        <f t="shared" si="4"/>
        <v>0</v>
      </c>
      <c r="Q12" s="45">
        <f t="shared" si="5"/>
        <v>0</v>
      </c>
      <c r="R12" s="2">
        <f t="shared" si="0"/>
        <v>0</v>
      </c>
    </row>
    <row r="13" spans="1:19" ht="13">
      <c r="A13" s="3" t="s">
        <v>41</v>
      </c>
      <c r="B13" s="3">
        <v>8805</v>
      </c>
      <c r="C13" s="3" t="s">
        <v>17</v>
      </c>
      <c r="D13" s="5" t="s">
        <v>42</v>
      </c>
      <c r="E13" s="3">
        <v>15</v>
      </c>
      <c r="F13" s="3">
        <v>50</v>
      </c>
      <c r="G13" s="3">
        <v>46</v>
      </c>
      <c r="H13" s="3">
        <v>0</v>
      </c>
      <c r="I13" s="3">
        <v>0</v>
      </c>
      <c r="J13" s="3">
        <v>0.4</v>
      </c>
      <c r="K13" s="3">
        <v>3618</v>
      </c>
      <c r="L13" s="45">
        <f t="shared" si="1"/>
        <v>2</v>
      </c>
      <c r="M13" s="2">
        <f t="shared" si="2"/>
        <v>56800</v>
      </c>
      <c r="N13" s="1">
        <f t="shared" si="3"/>
        <v>0</v>
      </c>
      <c r="O13" s="45">
        <v>0</v>
      </c>
      <c r="P13" s="45">
        <f t="shared" si="4"/>
        <v>0</v>
      </c>
      <c r="Q13" s="45">
        <f t="shared" si="5"/>
        <v>0</v>
      </c>
      <c r="R13" s="2">
        <f t="shared" si="0"/>
        <v>0</v>
      </c>
    </row>
    <row r="14" spans="1:19" ht="13">
      <c r="A14" s="3" t="s">
        <v>43</v>
      </c>
      <c r="B14" s="3">
        <v>8806</v>
      </c>
      <c r="C14" s="3" t="s">
        <v>17</v>
      </c>
      <c r="D14" s="5" t="s">
        <v>44</v>
      </c>
      <c r="E14" s="3">
        <v>30</v>
      </c>
      <c r="F14" s="3">
        <v>26</v>
      </c>
      <c r="G14" s="3">
        <v>75</v>
      </c>
      <c r="H14" s="3">
        <v>28</v>
      </c>
      <c r="I14" s="3">
        <v>0</v>
      </c>
      <c r="J14" s="3">
        <v>0.4</v>
      </c>
      <c r="K14" s="3">
        <v>3568</v>
      </c>
      <c r="L14" s="45">
        <f t="shared" si="1"/>
        <v>1</v>
      </c>
      <c r="M14" s="2">
        <f t="shared" si="2"/>
        <v>56800</v>
      </c>
      <c r="N14" s="1">
        <f t="shared" si="3"/>
        <v>0</v>
      </c>
      <c r="O14" s="45">
        <v>0</v>
      </c>
      <c r="P14" s="45">
        <f t="shared" si="4"/>
        <v>0</v>
      </c>
      <c r="Q14" s="45">
        <f t="shared" si="5"/>
        <v>0</v>
      </c>
      <c r="R14" s="2">
        <f t="shared" si="0"/>
        <v>0</v>
      </c>
    </row>
    <row r="15" spans="1:19" ht="13">
      <c r="A15" s="3" t="s">
        <v>45</v>
      </c>
      <c r="B15" s="3">
        <v>8703</v>
      </c>
      <c r="C15" s="3" t="s">
        <v>17</v>
      </c>
      <c r="D15" s="5" t="s">
        <v>46</v>
      </c>
      <c r="E15" s="3">
        <v>15</v>
      </c>
      <c r="F15" s="3">
        <v>48</v>
      </c>
      <c r="G15" s="3">
        <v>105</v>
      </c>
      <c r="H15" s="3">
        <v>42</v>
      </c>
      <c r="I15" s="3">
        <v>0</v>
      </c>
      <c r="J15" s="3">
        <v>0.4</v>
      </c>
      <c r="K15" s="3">
        <v>3970</v>
      </c>
      <c r="L15" s="45">
        <f t="shared" si="1"/>
        <v>2</v>
      </c>
      <c r="M15" s="2">
        <f t="shared" si="2"/>
        <v>56800</v>
      </c>
      <c r="N15" s="1">
        <f t="shared" si="3"/>
        <v>0</v>
      </c>
      <c r="O15" s="45">
        <v>0</v>
      </c>
      <c r="P15" s="45">
        <f t="shared" si="4"/>
        <v>0</v>
      </c>
      <c r="Q15" s="45">
        <f t="shared" si="5"/>
        <v>0</v>
      </c>
      <c r="R15" s="2">
        <f t="shared" si="0"/>
        <v>0</v>
      </c>
    </row>
    <row r="16" spans="1:19" ht="13">
      <c r="A16" s="3" t="s">
        <v>47</v>
      </c>
      <c r="B16" s="3">
        <v>8702</v>
      </c>
      <c r="C16" s="3" t="s">
        <v>17</v>
      </c>
      <c r="D16" s="5" t="s">
        <v>48</v>
      </c>
      <c r="E16" s="3">
        <v>45</v>
      </c>
      <c r="F16" s="3">
        <v>21</v>
      </c>
      <c r="G16" s="3">
        <v>84</v>
      </c>
      <c r="H16" s="3">
        <v>7</v>
      </c>
      <c r="I16" s="3">
        <v>0</v>
      </c>
      <c r="J16" s="3">
        <v>0.4</v>
      </c>
      <c r="K16" s="3">
        <v>3880</v>
      </c>
      <c r="L16" s="45">
        <f t="shared" si="1"/>
        <v>1</v>
      </c>
      <c r="M16" s="2">
        <f t="shared" si="2"/>
        <v>56800</v>
      </c>
      <c r="N16" s="1">
        <f t="shared" si="3"/>
        <v>0</v>
      </c>
      <c r="O16" s="45">
        <v>0</v>
      </c>
      <c r="P16" s="45">
        <f t="shared" si="4"/>
        <v>0</v>
      </c>
      <c r="Q16" s="45">
        <f t="shared" si="5"/>
        <v>0</v>
      </c>
      <c r="R16" s="2">
        <f t="shared" si="0"/>
        <v>0</v>
      </c>
    </row>
    <row r="17" spans="1:18" ht="13">
      <c r="A17" s="3" t="s">
        <v>49</v>
      </c>
      <c r="B17" s="3">
        <v>8650</v>
      </c>
      <c r="C17" s="3" t="s">
        <v>17</v>
      </c>
      <c r="D17" s="5" t="s">
        <v>50</v>
      </c>
      <c r="E17" s="3">
        <v>15</v>
      </c>
      <c r="F17" s="3">
        <v>0</v>
      </c>
      <c r="G17" s="3">
        <f>11*7-2</f>
        <v>75</v>
      </c>
      <c r="H17" s="3">
        <v>0</v>
      </c>
      <c r="I17" s="3">
        <v>2</v>
      </c>
      <c r="J17" s="3">
        <v>0.5</v>
      </c>
      <c r="K17" s="3">
        <v>3920</v>
      </c>
      <c r="L17" s="45">
        <f t="shared" si="1"/>
        <v>0</v>
      </c>
      <c r="M17" s="2">
        <f t="shared" si="2"/>
        <v>56800</v>
      </c>
      <c r="N17" s="1">
        <f t="shared" si="3"/>
        <v>0</v>
      </c>
      <c r="O17" s="45">
        <v>0</v>
      </c>
      <c r="P17" s="45">
        <f t="shared" si="4"/>
        <v>0</v>
      </c>
      <c r="Q17" s="45">
        <f t="shared" si="5"/>
        <v>0</v>
      </c>
      <c r="R17" s="2">
        <f t="shared" si="0"/>
        <v>0</v>
      </c>
    </row>
    <row r="18" spans="1:18" ht="13">
      <c r="A18" s="3" t="s">
        <v>52</v>
      </c>
      <c r="B18" s="3">
        <v>8556</v>
      </c>
      <c r="C18" s="3" t="s">
        <v>17</v>
      </c>
      <c r="D18" s="5" t="s">
        <v>53</v>
      </c>
      <c r="E18" s="3">
        <v>45</v>
      </c>
      <c r="F18" s="3">
        <v>26</v>
      </c>
      <c r="G18" s="3">
        <v>49</v>
      </c>
      <c r="H18" s="3">
        <v>0</v>
      </c>
      <c r="I18" s="3">
        <v>0</v>
      </c>
      <c r="J18" s="3">
        <v>0.5</v>
      </c>
      <c r="K18" s="3">
        <v>4645</v>
      </c>
      <c r="L18" s="45">
        <f t="shared" si="1"/>
        <v>1</v>
      </c>
      <c r="M18" s="2">
        <f t="shared" si="2"/>
        <v>56800</v>
      </c>
      <c r="N18" s="1">
        <f t="shared" si="3"/>
        <v>0</v>
      </c>
      <c r="O18" s="45">
        <v>0</v>
      </c>
      <c r="P18" s="45">
        <f t="shared" si="4"/>
        <v>0</v>
      </c>
      <c r="Q18" s="45">
        <f t="shared" si="5"/>
        <v>0</v>
      </c>
      <c r="R18" s="2">
        <f t="shared" si="0"/>
        <v>0</v>
      </c>
    </row>
    <row r="19" spans="1:18" ht="13">
      <c r="A19" s="3" t="s">
        <v>54</v>
      </c>
      <c r="B19" s="3">
        <v>8651</v>
      </c>
      <c r="C19" s="3" t="s">
        <v>17</v>
      </c>
      <c r="D19" s="5" t="s">
        <v>55</v>
      </c>
      <c r="E19" s="3">
        <v>60</v>
      </c>
      <c r="F19" s="3">
        <v>78</v>
      </c>
      <c r="G19" s="3">
        <v>97</v>
      </c>
      <c r="H19" s="3">
        <v>47</v>
      </c>
      <c r="I19" s="3">
        <v>0</v>
      </c>
      <c r="J19" s="3">
        <v>0.5</v>
      </c>
      <c r="K19" s="3">
        <v>4047</v>
      </c>
      <c r="L19" s="45">
        <f t="shared" si="1"/>
        <v>2</v>
      </c>
      <c r="M19" s="2">
        <f t="shared" si="2"/>
        <v>6990</v>
      </c>
      <c r="N19" s="1">
        <f t="shared" si="3"/>
        <v>0</v>
      </c>
      <c r="O19" s="45">
        <v>0</v>
      </c>
      <c r="P19" s="45">
        <f t="shared" si="4"/>
        <v>0</v>
      </c>
      <c r="Q19" s="45">
        <f t="shared" si="5"/>
        <v>0</v>
      </c>
      <c r="R19" s="2">
        <f t="shared" si="0"/>
        <v>0</v>
      </c>
    </row>
    <row r="20" spans="1:18" ht="13">
      <c r="A20" s="3" t="s">
        <v>56</v>
      </c>
      <c r="B20" s="3">
        <v>8609</v>
      </c>
      <c r="C20" s="3" t="s">
        <v>17</v>
      </c>
      <c r="D20" s="5" t="s">
        <v>57</v>
      </c>
      <c r="E20" s="3">
        <v>37.5</v>
      </c>
      <c r="F20" s="3">
        <v>41</v>
      </c>
      <c r="G20" s="3">
        <v>86</v>
      </c>
      <c r="H20" s="3">
        <v>30</v>
      </c>
      <c r="I20" s="3">
        <v>0</v>
      </c>
      <c r="J20" s="3">
        <v>0.5</v>
      </c>
      <c r="K20" s="3">
        <v>4076</v>
      </c>
      <c r="L20" s="45">
        <f t="shared" si="1"/>
        <v>2</v>
      </c>
      <c r="M20" s="2">
        <f t="shared" si="2"/>
        <v>56800</v>
      </c>
      <c r="N20" s="1">
        <f t="shared" si="3"/>
        <v>0</v>
      </c>
      <c r="O20" s="45">
        <v>0</v>
      </c>
      <c r="P20" s="45">
        <f t="shared" si="4"/>
        <v>0</v>
      </c>
      <c r="Q20" s="45">
        <f t="shared" si="5"/>
        <v>0</v>
      </c>
      <c r="R20" s="2">
        <f t="shared" si="0"/>
        <v>0</v>
      </c>
    </row>
    <row r="21" spans="1:18" ht="13">
      <c r="A21" s="3" t="s">
        <v>58</v>
      </c>
      <c r="B21" s="3">
        <v>8405</v>
      </c>
      <c r="C21" s="3" t="s">
        <v>17</v>
      </c>
      <c r="D21" s="5" t="s">
        <v>60</v>
      </c>
      <c r="E21" s="3">
        <v>60</v>
      </c>
      <c r="F21" s="3">
        <v>99</v>
      </c>
      <c r="G21" s="3">
        <v>104</v>
      </c>
      <c r="H21" s="3">
        <v>14</v>
      </c>
      <c r="I21" s="3">
        <v>0</v>
      </c>
      <c r="J21" s="3">
        <v>0.6</v>
      </c>
      <c r="K21" s="3">
        <v>4780</v>
      </c>
      <c r="L21" s="45">
        <f t="shared" si="1"/>
        <v>2</v>
      </c>
      <c r="M21" s="2">
        <f t="shared" si="2"/>
        <v>6990</v>
      </c>
      <c r="N21" s="1">
        <f t="shared" si="3"/>
        <v>0</v>
      </c>
      <c r="O21" s="45">
        <v>0</v>
      </c>
      <c r="P21" s="45">
        <f t="shared" si="4"/>
        <v>0</v>
      </c>
      <c r="Q21" s="45">
        <f t="shared" si="5"/>
        <v>0</v>
      </c>
      <c r="R21" s="2">
        <f t="shared" si="0"/>
        <v>0</v>
      </c>
    </row>
    <row r="22" spans="1:18" ht="13">
      <c r="A22" s="3" t="s">
        <v>61</v>
      </c>
      <c r="B22" s="3">
        <v>209</v>
      </c>
      <c r="C22" s="3" t="s">
        <v>62</v>
      </c>
      <c r="D22" s="5" t="s">
        <v>63</v>
      </c>
      <c r="E22" s="3">
        <v>37.5</v>
      </c>
      <c r="F22" s="3">
        <v>21</v>
      </c>
      <c r="G22" s="3">
        <v>39</v>
      </c>
      <c r="H22" s="3">
        <v>2</v>
      </c>
      <c r="I22" s="3">
        <v>0</v>
      </c>
      <c r="J22" s="3">
        <v>1</v>
      </c>
      <c r="K22" s="3">
        <v>5401</v>
      </c>
      <c r="L22" s="45">
        <f t="shared" si="1"/>
        <v>1</v>
      </c>
      <c r="M22" s="2">
        <f t="shared" si="2"/>
        <v>56800</v>
      </c>
      <c r="N22" s="1">
        <f t="shared" si="3"/>
        <v>0</v>
      </c>
      <c r="O22" s="45">
        <v>0</v>
      </c>
      <c r="P22" s="45">
        <f t="shared" si="4"/>
        <v>0</v>
      </c>
      <c r="Q22" s="45">
        <f t="shared" si="5"/>
        <v>0</v>
      </c>
      <c r="R22" s="2">
        <f t="shared" si="0"/>
        <v>0</v>
      </c>
    </row>
    <row r="23" spans="1:18" ht="13">
      <c r="A23" s="3" t="s">
        <v>64</v>
      </c>
      <c r="B23" s="3">
        <v>202</v>
      </c>
      <c r="C23" s="3" t="s">
        <v>62</v>
      </c>
      <c r="D23" s="5" t="s">
        <v>65</v>
      </c>
      <c r="E23" s="3">
        <v>15</v>
      </c>
      <c r="F23" s="3">
        <v>10</v>
      </c>
      <c r="G23" s="3">
        <f>(1.5+11)*7+2</f>
        <v>89.5</v>
      </c>
      <c r="H23" s="3">
        <f>4*7+2</f>
        <v>30</v>
      </c>
      <c r="I23" s="3">
        <v>2</v>
      </c>
      <c r="J23" s="3">
        <v>1</v>
      </c>
      <c r="K23" s="3">
        <v>5401</v>
      </c>
      <c r="L23" s="45">
        <f t="shared" si="1"/>
        <v>0</v>
      </c>
      <c r="M23" s="2">
        <f t="shared" si="2"/>
        <v>56800</v>
      </c>
      <c r="N23" s="1">
        <f t="shared" si="3"/>
        <v>0</v>
      </c>
      <c r="O23" s="45">
        <v>0</v>
      </c>
      <c r="P23" s="45">
        <f t="shared" si="4"/>
        <v>0</v>
      </c>
      <c r="Q23" s="45">
        <f t="shared" si="5"/>
        <v>0</v>
      </c>
      <c r="R23" s="2">
        <f t="shared" si="0"/>
        <v>0</v>
      </c>
    </row>
    <row r="24" spans="1:18" ht="13">
      <c r="A24" s="3" t="s">
        <v>68</v>
      </c>
      <c r="B24" s="3">
        <v>214</v>
      </c>
      <c r="C24" s="3" t="s">
        <v>62</v>
      </c>
      <c r="D24" s="5" t="s">
        <v>70</v>
      </c>
      <c r="E24" s="3">
        <v>15</v>
      </c>
      <c r="F24" s="3">
        <v>7</v>
      </c>
      <c r="G24" s="3">
        <f>(2+11)*7+2</f>
        <v>93</v>
      </c>
      <c r="H24" s="3">
        <f>4*7+2</f>
        <v>30</v>
      </c>
      <c r="I24" s="3">
        <v>2</v>
      </c>
      <c r="J24" s="3">
        <v>1</v>
      </c>
      <c r="K24" s="3">
        <v>5401</v>
      </c>
      <c r="L24" s="45">
        <f t="shared" si="1"/>
        <v>0</v>
      </c>
      <c r="M24" s="2">
        <f t="shared" si="2"/>
        <v>56800</v>
      </c>
      <c r="N24" s="1">
        <f t="shared" si="3"/>
        <v>0</v>
      </c>
      <c r="O24" s="45">
        <v>0</v>
      </c>
      <c r="P24" s="45">
        <f t="shared" si="4"/>
        <v>0</v>
      </c>
      <c r="Q24" s="45">
        <f t="shared" si="5"/>
        <v>0</v>
      </c>
      <c r="R24" s="2">
        <f t="shared" si="0"/>
        <v>0</v>
      </c>
    </row>
    <row r="25" spans="1:18" ht="13">
      <c r="A25" s="3" t="s">
        <v>71</v>
      </c>
      <c r="B25" s="3">
        <v>7900</v>
      </c>
      <c r="C25" s="3" t="s">
        <v>17</v>
      </c>
      <c r="D25" s="5" t="s">
        <v>73</v>
      </c>
      <c r="E25" s="3">
        <v>37.5</v>
      </c>
      <c r="F25" s="3">
        <v>21</v>
      </c>
      <c r="G25" s="3">
        <v>65</v>
      </c>
      <c r="H25" s="3">
        <v>8</v>
      </c>
      <c r="I25" s="3">
        <v>0</v>
      </c>
      <c r="J25" s="3">
        <v>1</v>
      </c>
      <c r="K25" s="3">
        <v>5401</v>
      </c>
      <c r="L25" s="45">
        <f t="shared" si="1"/>
        <v>1</v>
      </c>
      <c r="M25" s="2">
        <f t="shared" si="2"/>
        <v>56800</v>
      </c>
      <c r="N25" s="1">
        <f t="shared" si="3"/>
        <v>0</v>
      </c>
      <c r="O25" s="45">
        <v>0</v>
      </c>
      <c r="P25" s="45">
        <f t="shared" si="4"/>
        <v>0</v>
      </c>
      <c r="Q25" s="45">
        <f t="shared" si="5"/>
        <v>0</v>
      </c>
      <c r="R25" s="2">
        <f t="shared" si="0"/>
        <v>0</v>
      </c>
    </row>
    <row r="26" spans="1:18" ht="13">
      <c r="A26" s="3" t="s">
        <v>74</v>
      </c>
      <c r="B26" s="48">
        <v>7500</v>
      </c>
      <c r="C26" s="48" t="s">
        <v>17</v>
      </c>
      <c r="D26" s="49" t="s">
        <v>75</v>
      </c>
      <c r="E26" s="3">
        <v>30</v>
      </c>
      <c r="F26" s="3">
        <v>600</v>
      </c>
      <c r="G26" s="3">
        <v>168</v>
      </c>
      <c r="H26" s="3">
        <v>84</v>
      </c>
      <c r="I26" s="3">
        <v>0</v>
      </c>
      <c r="J26" s="3">
        <v>1.2</v>
      </c>
      <c r="K26" s="3">
        <v>6183</v>
      </c>
      <c r="L26" s="45">
        <f t="shared" si="1"/>
        <v>2</v>
      </c>
      <c r="M26" s="2">
        <f t="shared" si="2"/>
        <v>56800</v>
      </c>
      <c r="N26" s="1">
        <f t="shared" si="3"/>
        <v>331.83</v>
      </c>
      <c r="O26" s="45">
        <v>1</v>
      </c>
      <c r="P26" s="45">
        <f t="shared" si="4"/>
        <v>0</v>
      </c>
      <c r="Q26" s="45">
        <f t="shared" si="5"/>
        <v>1</v>
      </c>
      <c r="R26" s="2">
        <f t="shared" si="0"/>
        <v>56800</v>
      </c>
    </row>
    <row r="27" spans="1:18" ht="13">
      <c r="A27" s="3" t="s">
        <v>76</v>
      </c>
      <c r="B27" s="3">
        <v>921</v>
      </c>
      <c r="C27" s="3" t="s">
        <v>77</v>
      </c>
      <c r="D27" s="5" t="s">
        <v>25</v>
      </c>
      <c r="E27" s="3">
        <v>10</v>
      </c>
      <c r="F27" s="3">
        <v>3</v>
      </c>
      <c r="G27" s="3">
        <f>19*7-3</f>
        <v>130</v>
      </c>
      <c r="H27" s="3">
        <f>2*7-2+5*7-1</f>
        <v>46</v>
      </c>
      <c r="I27" s="3">
        <v>0</v>
      </c>
      <c r="J27" s="3">
        <v>1.2</v>
      </c>
      <c r="K27" s="3">
        <v>6616</v>
      </c>
      <c r="L27" s="45">
        <f t="shared" si="1"/>
        <v>0</v>
      </c>
      <c r="M27" s="2">
        <f t="shared" si="2"/>
        <v>56800</v>
      </c>
      <c r="N27" s="1">
        <f t="shared" si="3"/>
        <v>0</v>
      </c>
      <c r="O27" s="45">
        <v>0</v>
      </c>
      <c r="P27" s="45">
        <f t="shared" si="4"/>
        <v>0</v>
      </c>
      <c r="Q27" s="45">
        <f t="shared" si="5"/>
        <v>0</v>
      </c>
      <c r="R27" s="2">
        <f t="shared" si="0"/>
        <v>0</v>
      </c>
    </row>
    <row r="28" spans="1:18" ht="13">
      <c r="A28" s="3" t="s">
        <v>78</v>
      </c>
      <c r="B28" s="3">
        <v>539</v>
      </c>
      <c r="C28" s="3" t="s">
        <v>79</v>
      </c>
      <c r="D28" s="5" t="s">
        <v>80</v>
      </c>
      <c r="E28" s="3">
        <f>(15+90)/2</f>
        <v>52.5</v>
      </c>
      <c r="F28" s="3">
        <v>24</v>
      </c>
      <c r="G28" s="3">
        <v>45</v>
      </c>
      <c r="H28" s="3">
        <v>5</v>
      </c>
      <c r="I28" s="3">
        <v>2</v>
      </c>
      <c r="J28" s="3">
        <v>1.1000000000000001</v>
      </c>
      <c r="K28" s="3">
        <v>6616</v>
      </c>
      <c r="L28" s="45">
        <f t="shared" si="1"/>
        <v>1</v>
      </c>
      <c r="M28" s="2">
        <f t="shared" si="2"/>
        <v>6990</v>
      </c>
      <c r="N28" s="1">
        <f t="shared" si="3"/>
        <v>0</v>
      </c>
      <c r="O28" s="45">
        <v>0</v>
      </c>
      <c r="P28" s="45">
        <f t="shared" si="4"/>
        <v>0</v>
      </c>
      <c r="Q28" s="45">
        <f t="shared" si="5"/>
        <v>0</v>
      </c>
      <c r="R28" s="2">
        <f t="shared" si="0"/>
        <v>0</v>
      </c>
    </row>
    <row r="29" spans="1:18" ht="13">
      <c r="A29" s="25" t="s">
        <v>327</v>
      </c>
      <c r="B29" s="3">
        <v>7411</v>
      </c>
      <c r="C29" s="3" t="s">
        <v>17</v>
      </c>
      <c r="D29" s="5" t="s">
        <v>81</v>
      </c>
      <c r="E29" s="3">
        <f>AVERAGE(20,60)</f>
        <v>40</v>
      </c>
      <c r="F29" s="3">
        <v>20</v>
      </c>
      <c r="G29" s="3">
        <v>46</v>
      </c>
      <c r="H29" s="3">
        <v>0</v>
      </c>
      <c r="I29" s="3">
        <v>2</v>
      </c>
      <c r="J29" s="3">
        <v>1.1000000000000001</v>
      </c>
      <c r="K29" s="3">
        <v>6616</v>
      </c>
      <c r="L29" s="45">
        <f t="shared" si="1"/>
        <v>1</v>
      </c>
      <c r="M29" s="2">
        <f t="shared" si="2"/>
        <v>56800</v>
      </c>
      <c r="N29" s="1">
        <f t="shared" si="3"/>
        <v>0</v>
      </c>
      <c r="O29" s="45">
        <v>0</v>
      </c>
      <c r="P29" s="45">
        <f t="shared" si="4"/>
        <v>0</v>
      </c>
      <c r="Q29" s="45">
        <f t="shared" si="5"/>
        <v>0</v>
      </c>
      <c r="R29" s="2">
        <f t="shared" si="0"/>
        <v>0</v>
      </c>
    </row>
    <row r="30" spans="1:18" ht="13">
      <c r="A30" s="3" t="s">
        <v>82</v>
      </c>
      <c r="B30" s="3">
        <v>7053</v>
      </c>
      <c r="C30" s="3" t="s">
        <v>17</v>
      </c>
      <c r="D30" s="5" t="s">
        <v>83</v>
      </c>
      <c r="E30" s="3">
        <v>20</v>
      </c>
      <c r="F30" s="3">
        <v>0</v>
      </c>
      <c r="G30" s="3">
        <f>8.5*6-1</f>
        <v>50</v>
      </c>
      <c r="H30" s="3">
        <v>0</v>
      </c>
      <c r="I30" s="3">
        <v>0</v>
      </c>
      <c r="J30" s="3">
        <v>1.2</v>
      </c>
      <c r="K30" s="3">
        <v>6616</v>
      </c>
      <c r="L30" s="45">
        <f t="shared" si="1"/>
        <v>0</v>
      </c>
      <c r="M30" s="2">
        <f t="shared" si="2"/>
        <v>56800</v>
      </c>
      <c r="N30" s="1">
        <f t="shared" si="3"/>
        <v>0</v>
      </c>
      <c r="O30" s="45">
        <v>0</v>
      </c>
      <c r="P30" s="45">
        <f t="shared" si="4"/>
        <v>0</v>
      </c>
      <c r="Q30" s="45">
        <f t="shared" si="5"/>
        <v>0</v>
      </c>
      <c r="R30" s="2">
        <f t="shared" si="0"/>
        <v>0</v>
      </c>
    </row>
    <row r="31" spans="1:18" ht="13">
      <c r="A31" s="3" t="s">
        <v>84</v>
      </c>
      <c r="B31" s="3">
        <v>830</v>
      </c>
      <c r="C31" s="3" t="s">
        <v>85</v>
      </c>
      <c r="D31" s="5" t="s">
        <v>86</v>
      </c>
      <c r="E31" s="3">
        <v>10</v>
      </c>
      <c r="F31" s="3">
        <v>23</v>
      </c>
      <c r="G31" s="3">
        <v>126</v>
      </c>
      <c r="H31" s="3">
        <v>42</v>
      </c>
      <c r="I31" s="3">
        <v>0</v>
      </c>
      <c r="J31" s="3">
        <v>1.2</v>
      </c>
      <c r="K31" s="3">
        <v>6616</v>
      </c>
      <c r="L31" s="45">
        <f t="shared" si="1"/>
        <v>1</v>
      </c>
      <c r="M31" s="2">
        <f t="shared" si="2"/>
        <v>56800</v>
      </c>
      <c r="N31" s="1">
        <f t="shared" si="3"/>
        <v>0</v>
      </c>
      <c r="O31" s="45">
        <v>0</v>
      </c>
      <c r="P31" s="45">
        <f t="shared" si="4"/>
        <v>0</v>
      </c>
      <c r="Q31" s="45">
        <f t="shared" si="5"/>
        <v>0</v>
      </c>
      <c r="R31" s="2">
        <f t="shared" si="0"/>
        <v>0</v>
      </c>
    </row>
    <row r="32" spans="1:18" ht="13">
      <c r="A32" s="3" t="s">
        <v>87</v>
      </c>
      <c r="B32" s="3">
        <v>6901</v>
      </c>
      <c r="C32" s="3" t="s">
        <v>17</v>
      </c>
      <c r="D32" s="5" t="s">
        <v>88</v>
      </c>
      <c r="E32" s="3">
        <v>15</v>
      </c>
      <c r="F32" s="3">
        <v>32</v>
      </c>
      <c r="G32" s="3">
        <v>77</v>
      </c>
      <c r="H32" s="3">
        <v>17.5</v>
      </c>
      <c r="I32" s="3">
        <v>0</v>
      </c>
      <c r="J32" s="3">
        <v>1.3</v>
      </c>
      <c r="K32" s="3">
        <v>6744</v>
      </c>
      <c r="L32" s="45">
        <f t="shared" si="1"/>
        <v>1</v>
      </c>
      <c r="M32" s="2">
        <f t="shared" si="2"/>
        <v>56800</v>
      </c>
      <c r="N32" s="1">
        <f t="shared" si="3"/>
        <v>0</v>
      </c>
      <c r="O32" s="45">
        <v>0</v>
      </c>
      <c r="P32" s="45">
        <f t="shared" si="4"/>
        <v>0</v>
      </c>
      <c r="Q32" s="45">
        <f t="shared" si="5"/>
        <v>0</v>
      </c>
      <c r="R32" s="2">
        <f t="shared" si="0"/>
        <v>0</v>
      </c>
    </row>
    <row r="33" spans="1:18" ht="13">
      <c r="A33" s="3" t="s">
        <v>89</v>
      </c>
      <c r="B33" s="3">
        <v>6906</v>
      </c>
      <c r="C33" s="3" t="s">
        <v>17</v>
      </c>
      <c r="D33" s="5" t="s">
        <v>90</v>
      </c>
      <c r="E33" s="3">
        <v>15</v>
      </c>
      <c r="F33" s="3">
        <v>46</v>
      </c>
      <c r="G33" s="3">
        <v>112</v>
      </c>
      <c r="H33" s="3">
        <v>28</v>
      </c>
      <c r="I33" s="3">
        <v>0</v>
      </c>
      <c r="J33" s="3">
        <v>1.2</v>
      </c>
      <c r="K33" s="3">
        <v>6744</v>
      </c>
      <c r="L33" s="45">
        <f t="shared" si="1"/>
        <v>2</v>
      </c>
      <c r="M33" s="2">
        <f t="shared" si="2"/>
        <v>56800</v>
      </c>
      <c r="N33" s="1">
        <f t="shared" si="3"/>
        <v>0</v>
      </c>
      <c r="O33" s="45">
        <v>0</v>
      </c>
      <c r="P33" s="45">
        <f t="shared" si="4"/>
        <v>0</v>
      </c>
      <c r="Q33" s="45">
        <f t="shared" si="5"/>
        <v>0</v>
      </c>
      <c r="R33" s="2">
        <f t="shared" si="0"/>
        <v>0</v>
      </c>
    </row>
    <row r="34" spans="1:18" ht="13">
      <c r="A34" s="3" t="s">
        <v>91</v>
      </c>
      <c r="B34" s="3">
        <v>6700</v>
      </c>
      <c r="C34" s="3" t="s">
        <v>17</v>
      </c>
      <c r="D34" s="5" t="s">
        <v>92</v>
      </c>
      <c r="E34" s="3">
        <v>10</v>
      </c>
      <c r="F34" s="3">
        <v>6</v>
      </c>
      <c r="G34" s="3">
        <f>17*7</f>
        <v>119</v>
      </c>
      <c r="H34" s="3">
        <f>1*7+4*7</f>
        <v>35</v>
      </c>
      <c r="I34" s="3">
        <v>0</v>
      </c>
      <c r="J34" s="3">
        <v>1.3</v>
      </c>
      <c r="K34" s="3">
        <v>6695</v>
      </c>
      <c r="L34" s="45">
        <f t="shared" si="1"/>
        <v>0</v>
      </c>
      <c r="M34" s="2">
        <f t="shared" si="2"/>
        <v>56800</v>
      </c>
      <c r="N34" s="1">
        <f t="shared" si="3"/>
        <v>0</v>
      </c>
      <c r="O34" s="45">
        <v>0</v>
      </c>
      <c r="P34" s="45">
        <f t="shared" si="4"/>
        <v>0</v>
      </c>
      <c r="Q34" s="45">
        <f t="shared" si="5"/>
        <v>0</v>
      </c>
      <c r="R34" s="2">
        <f t="shared" si="0"/>
        <v>0</v>
      </c>
    </row>
    <row r="35" spans="1:18" ht="13">
      <c r="A35" s="3" t="s">
        <v>93</v>
      </c>
      <c r="B35" s="3">
        <v>6658</v>
      </c>
      <c r="C35" s="3" t="s">
        <v>17</v>
      </c>
      <c r="D35" s="5" t="s">
        <v>94</v>
      </c>
      <c r="E35" s="3">
        <v>15</v>
      </c>
      <c r="F35" s="3">
        <v>32</v>
      </c>
      <c r="G35" s="3">
        <v>88</v>
      </c>
      <c r="H35" s="3">
        <v>12</v>
      </c>
      <c r="I35" s="3">
        <v>0</v>
      </c>
      <c r="J35" s="3">
        <v>1.4</v>
      </c>
      <c r="K35" s="3">
        <v>6957</v>
      </c>
      <c r="L35" s="45">
        <f t="shared" si="1"/>
        <v>1</v>
      </c>
      <c r="M35" s="2">
        <f t="shared" si="2"/>
        <v>56800</v>
      </c>
      <c r="N35" s="1">
        <f t="shared" si="3"/>
        <v>0</v>
      </c>
      <c r="O35" s="45">
        <v>0</v>
      </c>
      <c r="P35" s="45">
        <f t="shared" si="4"/>
        <v>0</v>
      </c>
      <c r="Q35" s="45">
        <f t="shared" si="5"/>
        <v>0</v>
      </c>
      <c r="R35" s="2">
        <f t="shared" si="0"/>
        <v>0</v>
      </c>
    </row>
    <row r="36" spans="1:18" ht="13">
      <c r="A36" s="3" t="s">
        <v>95</v>
      </c>
      <c r="B36" s="3">
        <v>6507</v>
      </c>
      <c r="C36" s="3" t="s">
        <v>17</v>
      </c>
      <c r="D36" s="5" t="s">
        <v>96</v>
      </c>
      <c r="E36" s="3">
        <v>10</v>
      </c>
      <c r="F36" s="3">
        <v>10</v>
      </c>
      <c r="G36" s="3">
        <f>17*7</f>
        <v>119</v>
      </c>
      <c r="H36" s="3">
        <f>7+4*7</f>
        <v>35</v>
      </c>
      <c r="I36" s="3">
        <v>0</v>
      </c>
      <c r="J36" s="3">
        <v>1.4</v>
      </c>
      <c r="K36" s="3">
        <v>6659</v>
      </c>
      <c r="L36" s="45">
        <f t="shared" si="1"/>
        <v>0</v>
      </c>
      <c r="M36" s="2">
        <f t="shared" si="2"/>
        <v>56800</v>
      </c>
      <c r="N36" s="1">
        <f t="shared" si="3"/>
        <v>0</v>
      </c>
      <c r="O36" s="45">
        <v>0</v>
      </c>
      <c r="P36" s="45">
        <f t="shared" si="4"/>
        <v>0</v>
      </c>
      <c r="Q36" s="45">
        <f t="shared" si="5"/>
        <v>0</v>
      </c>
      <c r="R36" s="2">
        <f t="shared" si="0"/>
        <v>0</v>
      </c>
    </row>
    <row r="37" spans="1:18" ht="13">
      <c r="A37" s="3" t="s">
        <v>97</v>
      </c>
      <c r="B37" s="3">
        <v>6506</v>
      </c>
      <c r="C37" s="3" t="s">
        <v>17</v>
      </c>
      <c r="D37" s="5" t="s">
        <v>98</v>
      </c>
      <c r="E37" s="3">
        <v>45</v>
      </c>
      <c r="F37" s="3">
        <v>42</v>
      </c>
      <c r="G37" s="3">
        <v>90</v>
      </c>
      <c r="H37" s="3">
        <v>21</v>
      </c>
      <c r="I37" s="3">
        <v>0</v>
      </c>
      <c r="J37" s="3">
        <v>1.4</v>
      </c>
      <c r="K37" s="3">
        <v>7165</v>
      </c>
      <c r="L37" s="45">
        <f t="shared" si="1"/>
        <v>2</v>
      </c>
      <c r="M37" s="2">
        <f t="shared" si="2"/>
        <v>56800</v>
      </c>
      <c r="N37" s="1">
        <f t="shared" si="3"/>
        <v>0</v>
      </c>
      <c r="O37" s="45">
        <v>0</v>
      </c>
      <c r="P37" s="45">
        <f t="shared" si="4"/>
        <v>0</v>
      </c>
      <c r="Q37" s="45">
        <f t="shared" si="5"/>
        <v>0</v>
      </c>
      <c r="R37" s="2">
        <f t="shared" si="0"/>
        <v>0</v>
      </c>
    </row>
    <row r="38" spans="1:18" ht="13">
      <c r="A38" s="3" t="s">
        <v>99</v>
      </c>
      <c r="B38" s="3">
        <v>6304</v>
      </c>
      <c r="C38" s="3" t="s">
        <v>17</v>
      </c>
      <c r="D38" s="5" t="s">
        <v>100</v>
      </c>
      <c r="E38" s="3">
        <f>AVERAGE(10,45)</f>
        <v>27.5</v>
      </c>
      <c r="F38" s="3">
        <v>36</v>
      </c>
      <c r="G38" s="3">
        <v>61.5</v>
      </c>
      <c r="H38" s="3">
        <v>0</v>
      </c>
      <c r="I38" s="3">
        <v>0</v>
      </c>
      <c r="J38" s="3">
        <v>1.4</v>
      </c>
      <c r="K38" s="3">
        <v>7072</v>
      </c>
      <c r="L38" s="45">
        <f t="shared" si="1"/>
        <v>1</v>
      </c>
      <c r="M38" s="2">
        <f t="shared" si="2"/>
        <v>56800</v>
      </c>
      <c r="N38" s="1">
        <f t="shared" si="3"/>
        <v>0</v>
      </c>
      <c r="O38" s="45">
        <v>0</v>
      </c>
      <c r="P38" s="45">
        <f t="shared" si="4"/>
        <v>0</v>
      </c>
      <c r="Q38" s="45">
        <f t="shared" si="5"/>
        <v>0</v>
      </c>
      <c r="R38" s="2">
        <f t="shared" si="0"/>
        <v>0</v>
      </c>
    </row>
    <row r="39" spans="1:18" ht="13">
      <c r="A39" s="3" t="s">
        <v>101</v>
      </c>
      <c r="B39" s="3">
        <v>6103</v>
      </c>
      <c r="C39" s="3" t="s">
        <v>17</v>
      </c>
      <c r="D39" s="5" t="s">
        <v>102</v>
      </c>
      <c r="E39" s="3">
        <v>60</v>
      </c>
      <c r="F39" s="3">
        <v>5</v>
      </c>
      <c r="G39" s="3">
        <f>8*5+3</f>
        <v>43</v>
      </c>
      <c r="H39" s="3">
        <v>0</v>
      </c>
      <c r="I39" s="3">
        <v>0</v>
      </c>
      <c r="J39" s="3">
        <v>1.4</v>
      </c>
      <c r="K39" s="3">
        <v>7440</v>
      </c>
      <c r="L39" s="45">
        <f t="shared" si="1"/>
        <v>0</v>
      </c>
      <c r="M39" s="2">
        <f t="shared" si="2"/>
        <v>6990</v>
      </c>
      <c r="N39" s="1">
        <f t="shared" si="3"/>
        <v>0</v>
      </c>
      <c r="O39" s="45">
        <v>0</v>
      </c>
      <c r="P39" s="45">
        <f t="shared" si="4"/>
        <v>0</v>
      </c>
      <c r="Q39" s="45">
        <f t="shared" si="5"/>
        <v>0</v>
      </c>
      <c r="R39" s="2">
        <f t="shared" si="0"/>
        <v>0</v>
      </c>
    </row>
    <row r="40" spans="1:18" ht="13">
      <c r="A40" s="3" t="s">
        <v>103</v>
      </c>
      <c r="B40" s="3">
        <v>6052</v>
      </c>
      <c r="C40" s="3" t="s">
        <v>17</v>
      </c>
      <c r="D40" s="5" t="s">
        <v>104</v>
      </c>
      <c r="E40" s="3">
        <v>15</v>
      </c>
      <c r="F40" s="3">
        <v>34</v>
      </c>
      <c r="G40" s="3">
        <v>94</v>
      </c>
      <c r="H40" s="3">
        <v>12</v>
      </c>
      <c r="I40" s="3">
        <v>0</v>
      </c>
      <c r="J40" s="3">
        <v>1.4</v>
      </c>
      <c r="K40" s="3">
        <v>7347</v>
      </c>
      <c r="L40" s="45">
        <f t="shared" si="1"/>
        <v>1</v>
      </c>
      <c r="M40" s="2">
        <f t="shared" si="2"/>
        <v>56800</v>
      </c>
      <c r="N40" s="1">
        <f t="shared" si="3"/>
        <v>0</v>
      </c>
      <c r="O40" s="45">
        <v>0</v>
      </c>
      <c r="P40" s="45">
        <f t="shared" si="4"/>
        <v>0</v>
      </c>
      <c r="Q40" s="45">
        <f t="shared" si="5"/>
        <v>0</v>
      </c>
      <c r="R40" s="2">
        <f t="shared" si="0"/>
        <v>0</v>
      </c>
    </row>
    <row r="41" spans="1:18" ht="13">
      <c r="A41" s="3" t="s">
        <v>105</v>
      </c>
      <c r="B41" s="3">
        <v>5990</v>
      </c>
      <c r="C41" s="3" t="s">
        <v>17</v>
      </c>
      <c r="D41" s="5" t="s">
        <v>106</v>
      </c>
      <c r="E41" s="3">
        <v>20</v>
      </c>
      <c r="F41" s="3">
        <v>588</v>
      </c>
      <c r="G41" s="3">
        <v>119</v>
      </c>
      <c r="H41" s="3">
        <v>28</v>
      </c>
      <c r="I41" s="3">
        <v>10</v>
      </c>
      <c r="J41" s="3">
        <v>1.7</v>
      </c>
      <c r="K41" s="3">
        <v>7249</v>
      </c>
      <c r="L41" s="45">
        <f t="shared" si="1"/>
        <v>2</v>
      </c>
      <c r="M41" s="2">
        <f t="shared" si="2"/>
        <v>56800</v>
      </c>
      <c r="N41" s="1">
        <f t="shared" si="3"/>
        <v>0</v>
      </c>
      <c r="O41" s="45">
        <v>0</v>
      </c>
      <c r="P41" s="45">
        <f t="shared" si="4"/>
        <v>0</v>
      </c>
      <c r="Q41" s="45">
        <f t="shared" si="5"/>
        <v>0</v>
      </c>
      <c r="R41" s="2">
        <f t="shared" si="0"/>
        <v>0</v>
      </c>
    </row>
    <row r="42" spans="1:18" ht="13">
      <c r="A42" s="3" t="s">
        <v>107</v>
      </c>
      <c r="B42" s="3">
        <v>5802</v>
      </c>
      <c r="C42" s="3" t="s">
        <v>17</v>
      </c>
      <c r="D42" s="5" t="s">
        <v>108</v>
      </c>
      <c r="E42" s="3">
        <v>50</v>
      </c>
      <c r="F42" s="3">
        <v>20</v>
      </c>
      <c r="G42" s="3">
        <v>65</v>
      </c>
      <c r="H42" s="3">
        <v>8</v>
      </c>
      <c r="I42" s="3">
        <v>0</v>
      </c>
      <c r="J42" s="3">
        <v>1.7</v>
      </c>
      <c r="K42" s="3">
        <v>6989</v>
      </c>
      <c r="L42" s="45">
        <f t="shared" si="1"/>
        <v>1</v>
      </c>
      <c r="M42" s="2">
        <f t="shared" si="2"/>
        <v>6990</v>
      </c>
      <c r="N42" s="1">
        <f t="shared" si="3"/>
        <v>0</v>
      </c>
      <c r="O42" s="45">
        <v>0</v>
      </c>
      <c r="P42" s="45">
        <f t="shared" si="4"/>
        <v>0</v>
      </c>
      <c r="Q42" s="45">
        <f t="shared" si="5"/>
        <v>0</v>
      </c>
      <c r="R42" s="2">
        <f t="shared" si="0"/>
        <v>0</v>
      </c>
    </row>
    <row r="43" spans="1:18" ht="13">
      <c r="A43" s="3" t="s">
        <v>109</v>
      </c>
      <c r="B43" s="3">
        <v>5760</v>
      </c>
      <c r="C43" s="3" t="s">
        <v>17</v>
      </c>
      <c r="D43" s="5" t="s">
        <v>110</v>
      </c>
      <c r="E43" s="3">
        <v>50</v>
      </c>
      <c r="F43" s="3">
        <v>20</v>
      </c>
      <c r="G43" s="3">
        <v>65</v>
      </c>
      <c r="H43" s="3">
        <v>8</v>
      </c>
      <c r="I43" s="3">
        <v>0</v>
      </c>
      <c r="J43" s="3">
        <v>1.7</v>
      </c>
      <c r="K43" s="3">
        <v>6989</v>
      </c>
      <c r="L43" s="45">
        <f t="shared" si="1"/>
        <v>1</v>
      </c>
      <c r="M43" s="2">
        <f t="shared" si="2"/>
        <v>6990</v>
      </c>
      <c r="N43" s="1">
        <f t="shared" si="3"/>
        <v>0</v>
      </c>
      <c r="O43" s="45">
        <v>0</v>
      </c>
      <c r="P43" s="45">
        <f t="shared" si="4"/>
        <v>0</v>
      </c>
      <c r="Q43" s="45">
        <f t="shared" si="5"/>
        <v>0</v>
      </c>
      <c r="R43" s="2">
        <f t="shared" si="0"/>
        <v>0</v>
      </c>
    </row>
    <row r="44" spans="1:18" ht="13">
      <c r="A44" s="3" t="s">
        <v>111</v>
      </c>
      <c r="B44" s="3">
        <v>5604</v>
      </c>
      <c r="C44" s="3" t="s">
        <v>17</v>
      </c>
      <c r="D44" s="5" t="s">
        <v>112</v>
      </c>
      <c r="E44" s="3">
        <v>30</v>
      </c>
      <c r="F44" s="3">
        <v>20</v>
      </c>
      <c r="G44" s="3">
        <v>50</v>
      </c>
      <c r="H44" s="3">
        <v>0</v>
      </c>
      <c r="I44" s="3">
        <v>0</v>
      </c>
      <c r="J44" s="3">
        <v>1.7</v>
      </c>
      <c r="K44" s="3">
        <v>6259</v>
      </c>
      <c r="L44" s="45">
        <f t="shared" si="1"/>
        <v>1</v>
      </c>
      <c r="M44" s="2">
        <f t="shared" si="2"/>
        <v>56800</v>
      </c>
      <c r="N44" s="1">
        <f t="shared" si="3"/>
        <v>0</v>
      </c>
      <c r="O44" s="45">
        <v>0</v>
      </c>
      <c r="P44" s="45">
        <f t="shared" si="4"/>
        <v>0</v>
      </c>
      <c r="Q44" s="45">
        <f t="shared" si="5"/>
        <v>0</v>
      </c>
      <c r="R44" s="2">
        <f t="shared" si="0"/>
        <v>0</v>
      </c>
    </row>
    <row r="45" spans="1:18" ht="13">
      <c r="A45" s="3" t="s">
        <v>113</v>
      </c>
      <c r="B45" s="3">
        <v>5450</v>
      </c>
      <c r="C45" s="3" t="s">
        <v>17</v>
      </c>
      <c r="D45" s="5" t="s">
        <v>114</v>
      </c>
      <c r="E45" s="3">
        <v>52.5</v>
      </c>
      <c r="F45" s="3">
        <v>20</v>
      </c>
      <c r="G45" s="3">
        <v>61</v>
      </c>
      <c r="H45" s="3">
        <v>4</v>
      </c>
      <c r="I45" s="3">
        <v>0</v>
      </c>
      <c r="J45" s="3">
        <v>2</v>
      </c>
      <c r="K45" s="3">
        <v>6420</v>
      </c>
      <c r="L45" s="45">
        <f t="shared" si="1"/>
        <v>1</v>
      </c>
      <c r="M45" s="2">
        <f t="shared" si="2"/>
        <v>6990</v>
      </c>
      <c r="N45" s="1">
        <f t="shared" si="3"/>
        <v>0</v>
      </c>
      <c r="O45" s="45">
        <v>0</v>
      </c>
      <c r="P45" s="45">
        <f t="shared" si="4"/>
        <v>0</v>
      </c>
      <c r="Q45" s="45">
        <f t="shared" si="5"/>
        <v>0</v>
      </c>
      <c r="R45" s="2">
        <f t="shared" si="0"/>
        <v>0</v>
      </c>
    </row>
    <row r="46" spans="1:18" ht="13">
      <c r="A46" s="3" t="s">
        <v>115</v>
      </c>
      <c r="B46" s="3">
        <v>5408</v>
      </c>
      <c r="C46" s="3" t="s">
        <v>17</v>
      </c>
      <c r="D46" s="5" t="s">
        <v>116</v>
      </c>
      <c r="E46" s="3">
        <v>37.5</v>
      </c>
      <c r="F46" s="3">
        <v>20</v>
      </c>
      <c r="G46" s="3">
        <v>58</v>
      </c>
      <c r="H46" s="3">
        <v>3</v>
      </c>
      <c r="I46" s="3">
        <v>0</v>
      </c>
      <c r="J46" s="3">
        <v>2</v>
      </c>
      <c r="K46" s="3">
        <v>6565</v>
      </c>
      <c r="L46" s="45">
        <f t="shared" si="1"/>
        <v>1</v>
      </c>
      <c r="M46" s="2">
        <f t="shared" si="2"/>
        <v>56800</v>
      </c>
      <c r="N46" s="1">
        <f t="shared" si="3"/>
        <v>0</v>
      </c>
      <c r="O46" s="45">
        <v>0</v>
      </c>
      <c r="P46" s="45">
        <f t="shared" si="4"/>
        <v>0</v>
      </c>
      <c r="Q46" s="45">
        <f t="shared" si="5"/>
        <v>0</v>
      </c>
      <c r="R46" s="2">
        <f t="shared" si="0"/>
        <v>0</v>
      </c>
    </row>
    <row r="47" spans="1:18" ht="13">
      <c r="A47" s="3" t="s">
        <v>117</v>
      </c>
      <c r="B47" s="3">
        <v>5356</v>
      </c>
      <c r="C47" s="3" t="s">
        <v>17</v>
      </c>
      <c r="D47" s="5" t="s">
        <v>118</v>
      </c>
      <c r="E47" s="3">
        <v>15</v>
      </c>
      <c r="F47" s="3">
        <v>20</v>
      </c>
      <c r="G47" s="3">
        <v>81</v>
      </c>
      <c r="H47" s="3">
        <v>1</v>
      </c>
      <c r="I47" s="3">
        <v>0</v>
      </c>
      <c r="J47" s="3">
        <v>2.1</v>
      </c>
      <c r="K47" s="3">
        <v>5979</v>
      </c>
      <c r="L47" s="45">
        <f t="shared" si="1"/>
        <v>1</v>
      </c>
      <c r="M47" s="2">
        <f t="shared" si="2"/>
        <v>56800</v>
      </c>
      <c r="N47" s="1">
        <f t="shared" si="3"/>
        <v>0</v>
      </c>
      <c r="O47" s="45">
        <v>0</v>
      </c>
      <c r="P47" s="45">
        <f t="shared" si="4"/>
        <v>0</v>
      </c>
      <c r="Q47" s="45">
        <f t="shared" si="5"/>
        <v>0</v>
      </c>
      <c r="R47" s="2">
        <f t="shared" si="0"/>
        <v>0</v>
      </c>
    </row>
    <row r="48" spans="1:18" ht="13">
      <c r="A48" s="3" t="s">
        <v>119</v>
      </c>
      <c r="B48" s="3">
        <v>5304</v>
      </c>
      <c r="C48" s="3" t="s">
        <v>17</v>
      </c>
      <c r="D48" s="5" t="s">
        <v>120</v>
      </c>
      <c r="E48" s="3">
        <v>35</v>
      </c>
      <c r="F48" s="3">
        <v>20</v>
      </c>
      <c r="G48" s="3">
        <v>65</v>
      </c>
      <c r="H48" s="3">
        <v>4</v>
      </c>
      <c r="I48" s="3">
        <v>0</v>
      </c>
      <c r="J48" s="3">
        <v>2.1</v>
      </c>
      <c r="K48" s="3">
        <v>7266</v>
      </c>
      <c r="L48" s="45">
        <f t="shared" si="1"/>
        <v>1</v>
      </c>
      <c r="M48" s="2">
        <f t="shared" si="2"/>
        <v>56800</v>
      </c>
      <c r="N48" s="1">
        <f t="shared" si="3"/>
        <v>0</v>
      </c>
      <c r="O48" s="45">
        <v>0</v>
      </c>
      <c r="P48" s="45">
        <f t="shared" si="4"/>
        <v>0</v>
      </c>
      <c r="Q48" s="45">
        <f t="shared" si="5"/>
        <v>0</v>
      </c>
      <c r="R48" s="2">
        <f t="shared" si="0"/>
        <v>0</v>
      </c>
    </row>
    <row r="49" spans="1:18" ht="13">
      <c r="A49" s="3" t="s">
        <v>121</v>
      </c>
      <c r="B49" s="3">
        <v>5252</v>
      </c>
      <c r="C49" s="3" t="s">
        <v>17</v>
      </c>
      <c r="D49" s="5" t="s">
        <v>122</v>
      </c>
      <c r="E49" s="3">
        <v>52.5</v>
      </c>
      <c r="F49" s="3">
        <v>20</v>
      </c>
      <c r="G49" s="3">
        <v>61</v>
      </c>
      <c r="H49" s="3">
        <v>4</v>
      </c>
      <c r="I49" s="3">
        <v>0</v>
      </c>
      <c r="J49" s="3">
        <v>2.1</v>
      </c>
      <c r="K49" s="3">
        <v>7330</v>
      </c>
      <c r="L49" s="45">
        <f t="shared" si="1"/>
        <v>1</v>
      </c>
      <c r="M49" s="2">
        <f t="shared" si="2"/>
        <v>6990</v>
      </c>
      <c r="N49" s="1">
        <f t="shared" si="3"/>
        <v>0</v>
      </c>
      <c r="O49" s="45">
        <v>0</v>
      </c>
      <c r="P49" s="45">
        <f t="shared" si="4"/>
        <v>0</v>
      </c>
      <c r="Q49" s="45">
        <f t="shared" si="5"/>
        <v>0</v>
      </c>
      <c r="R49" s="2">
        <f t="shared" si="0"/>
        <v>0</v>
      </c>
    </row>
    <row r="50" spans="1:18" ht="13">
      <c r="A50" s="3" t="s">
        <v>123</v>
      </c>
      <c r="B50" s="3">
        <v>5200</v>
      </c>
      <c r="C50" s="3" t="s">
        <v>17</v>
      </c>
      <c r="D50" s="5" t="s">
        <v>124</v>
      </c>
      <c r="E50" s="3">
        <v>15</v>
      </c>
      <c r="F50" s="3">
        <v>20</v>
      </c>
      <c r="G50" s="3">
        <v>48</v>
      </c>
      <c r="H50" s="3">
        <v>0</v>
      </c>
      <c r="I50" s="3">
        <v>0</v>
      </c>
      <c r="J50" s="3">
        <v>2.1</v>
      </c>
      <c r="K50" s="3">
        <v>7091</v>
      </c>
      <c r="L50" s="45">
        <f t="shared" si="1"/>
        <v>1</v>
      </c>
      <c r="M50" s="2">
        <f t="shared" si="2"/>
        <v>56800</v>
      </c>
      <c r="N50" s="1">
        <f t="shared" si="3"/>
        <v>0</v>
      </c>
      <c r="O50" s="45">
        <v>0</v>
      </c>
      <c r="P50" s="45">
        <f t="shared" si="4"/>
        <v>0</v>
      </c>
      <c r="Q50" s="45">
        <f t="shared" si="5"/>
        <v>0</v>
      </c>
      <c r="R50" s="2">
        <f t="shared" si="0"/>
        <v>0</v>
      </c>
    </row>
    <row r="51" spans="1:18" ht="13">
      <c r="A51" s="3" t="s">
        <v>125</v>
      </c>
      <c r="B51" s="3">
        <v>4875</v>
      </c>
      <c r="C51" s="3" t="s">
        <v>17</v>
      </c>
      <c r="D51" s="5" t="s">
        <v>126</v>
      </c>
      <c r="E51" s="3">
        <v>15</v>
      </c>
      <c r="F51" s="3">
        <v>14</v>
      </c>
      <c r="G51" s="3">
        <v>168</v>
      </c>
      <c r="H51" s="3">
        <v>84</v>
      </c>
      <c r="I51" s="3">
        <v>2</v>
      </c>
      <c r="J51" s="3">
        <v>4.4000000000000004</v>
      </c>
      <c r="K51" s="3">
        <v>5884</v>
      </c>
      <c r="L51" s="45">
        <f t="shared" si="1"/>
        <v>0</v>
      </c>
      <c r="M51" s="2">
        <f t="shared" si="2"/>
        <v>56800</v>
      </c>
      <c r="N51" s="1">
        <f t="shared" si="3"/>
        <v>0</v>
      </c>
      <c r="O51" s="45">
        <v>0</v>
      </c>
      <c r="P51" s="45">
        <f t="shared" si="4"/>
        <v>0</v>
      </c>
      <c r="Q51" s="45">
        <f t="shared" si="5"/>
        <v>0</v>
      </c>
      <c r="R51" s="2">
        <f t="shared" si="0"/>
        <v>0</v>
      </c>
    </row>
    <row r="52" spans="1:18" ht="13">
      <c r="A52" s="3" t="s">
        <v>127</v>
      </c>
      <c r="B52" s="3">
        <v>4744</v>
      </c>
      <c r="C52" s="3" t="s">
        <v>17</v>
      </c>
      <c r="D52" s="5" t="s">
        <v>128</v>
      </c>
      <c r="E52" s="3">
        <v>37.5</v>
      </c>
      <c r="F52" s="3">
        <v>20</v>
      </c>
      <c r="G52" s="3">
        <v>38</v>
      </c>
      <c r="H52" s="3">
        <v>0</v>
      </c>
      <c r="I52" s="3">
        <v>0</v>
      </c>
      <c r="J52" s="3">
        <v>4.3</v>
      </c>
      <c r="K52" s="3">
        <v>5884</v>
      </c>
      <c r="L52" s="45">
        <f t="shared" si="1"/>
        <v>1</v>
      </c>
      <c r="M52" s="2">
        <f t="shared" si="2"/>
        <v>56800</v>
      </c>
      <c r="N52" s="1">
        <f t="shared" si="3"/>
        <v>0</v>
      </c>
      <c r="O52" s="45">
        <v>0</v>
      </c>
      <c r="P52" s="45">
        <f t="shared" si="4"/>
        <v>0</v>
      </c>
      <c r="Q52" s="45">
        <f t="shared" si="5"/>
        <v>0</v>
      </c>
      <c r="R52" s="2">
        <f t="shared" si="0"/>
        <v>0</v>
      </c>
    </row>
    <row r="53" spans="1:18" ht="13">
      <c r="A53" s="3" t="s">
        <v>129</v>
      </c>
      <c r="B53" s="3">
        <v>109</v>
      </c>
      <c r="C53" s="3" t="s">
        <v>130</v>
      </c>
      <c r="D53" s="5" t="s">
        <v>131</v>
      </c>
      <c r="E53" s="3">
        <v>60</v>
      </c>
      <c r="F53" s="3">
        <v>10</v>
      </c>
      <c r="G53" s="3">
        <v>32</v>
      </c>
      <c r="H53" s="3">
        <v>0</v>
      </c>
      <c r="I53" s="3">
        <v>0</v>
      </c>
      <c r="J53" s="3">
        <v>0.6</v>
      </c>
      <c r="K53" s="3">
        <v>4830</v>
      </c>
      <c r="L53" s="45">
        <f t="shared" si="1"/>
        <v>0</v>
      </c>
      <c r="M53" s="2">
        <f t="shared" si="2"/>
        <v>6990</v>
      </c>
      <c r="N53" s="1">
        <f t="shared" si="3"/>
        <v>0</v>
      </c>
      <c r="O53" s="45">
        <v>0</v>
      </c>
      <c r="P53" s="45">
        <f t="shared" si="4"/>
        <v>0</v>
      </c>
      <c r="Q53" s="45">
        <f t="shared" si="5"/>
        <v>0</v>
      </c>
      <c r="R53" s="2">
        <f t="shared" si="0"/>
        <v>0</v>
      </c>
    </row>
    <row r="54" spans="1:18" ht="13">
      <c r="A54" s="3" t="s">
        <v>132</v>
      </c>
      <c r="B54" s="3">
        <v>2801</v>
      </c>
      <c r="C54" s="3" t="s">
        <v>133</v>
      </c>
      <c r="D54" s="5" t="s">
        <v>134</v>
      </c>
      <c r="E54" s="3">
        <v>15</v>
      </c>
      <c r="F54" s="3">
        <v>51</v>
      </c>
      <c r="G54" s="3">
        <v>113</v>
      </c>
      <c r="H54" s="3">
        <v>18.5</v>
      </c>
      <c r="I54" s="3">
        <v>2</v>
      </c>
      <c r="J54" s="3">
        <v>1.6</v>
      </c>
      <c r="K54" s="3">
        <v>6815</v>
      </c>
      <c r="L54" s="45">
        <f t="shared" si="1"/>
        <v>2</v>
      </c>
      <c r="M54" s="2">
        <f t="shared" si="2"/>
        <v>56800</v>
      </c>
      <c r="N54" s="1">
        <f t="shared" si="3"/>
        <v>0</v>
      </c>
      <c r="O54" s="45">
        <v>0</v>
      </c>
      <c r="P54" s="45">
        <f t="shared" si="4"/>
        <v>0</v>
      </c>
      <c r="Q54" s="45">
        <f t="shared" si="5"/>
        <v>0</v>
      </c>
      <c r="R54" s="2">
        <f t="shared" si="0"/>
        <v>0</v>
      </c>
    </row>
    <row r="55" spans="1:18" ht="13">
      <c r="A55" s="3" t="s">
        <v>135</v>
      </c>
      <c r="B55" s="3">
        <v>2801</v>
      </c>
      <c r="C55" s="3" t="s">
        <v>133</v>
      </c>
      <c r="D55" s="5" t="s">
        <v>136</v>
      </c>
      <c r="E55" s="3">
        <v>32.5</v>
      </c>
      <c r="F55" s="3">
        <v>51</v>
      </c>
      <c r="G55" s="3">
        <v>77</v>
      </c>
      <c r="H55" s="3">
        <v>10</v>
      </c>
      <c r="I55" s="3">
        <v>2</v>
      </c>
      <c r="J55" s="3">
        <v>1.6</v>
      </c>
      <c r="K55" s="3">
        <v>6815</v>
      </c>
      <c r="L55" s="45">
        <f t="shared" si="1"/>
        <v>2</v>
      </c>
      <c r="M55" s="2">
        <f t="shared" si="2"/>
        <v>56800</v>
      </c>
      <c r="N55" s="1">
        <f t="shared" si="3"/>
        <v>0</v>
      </c>
      <c r="O55" s="45">
        <v>0</v>
      </c>
      <c r="P55" s="45">
        <f t="shared" si="4"/>
        <v>0</v>
      </c>
      <c r="Q55" s="45">
        <f t="shared" si="5"/>
        <v>0</v>
      </c>
      <c r="R55" s="2">
        <f t="shared" si="0"/>
        <v>0</v>
      </c>
    </row>
    <row r="56" spans="1:18" ht="13">
      <c r="A56" s="3" t="s">
        <v>137</v>
      </c>
      <c r="B56" s="3">
        <v>2805</v>
      </c>
      <c r="C56" s="3" t="s">
        <v>133</v>
      </c>
      <c r="D56" s="5" t="s">
        <v>138</v>
      </c>
      <c r="E56" s="3">
        <v>15</v>
      </c>
      <c r="F56" s="3">
        <v>59</v>
      </c>
      <c r="G56" s="3">
        <v>119</v>
      </c>
      <c r="H56" s="3">
        <v>28</v>
      </c>
      <c r="I56" s="3">
        <v>0</v>
      </c>
      <c r="J56" s="3">
        <v>1.6</v>
      </c>
      <c r="K56" s="3">
        <v>6943</v>
      </c>
      <c r="L56" s="45">
        <f t="shared" si="1"/>
        <v>2</v>
      </c>
      <c r="M56" s="2">
        <f t="shared" si="2"/>
        <v>56800</v>
      </c>
      <c r="N56" s="1">
        <f t="shared" si="3"/>
        <v>0</v>
      </c>
      <c r="O56" s="45">
        <v>0</v>
      </c>
      <c r="P56" s="45">
        <f t="shared" si="4"/>
        <v>0</v>
      </c>
      <c r="Q56" s="45">
        <f t="shared" si="5"/>
        <v>0</v>
      </c>
      <c r="R56" s="2">
        <f t="shared" si="0"/>
        <v>0</v>
      </c>
    </row>
    <row r="57" spans="1:18" ht="13">
      <c r="A57" s="3" t="s">
        <v>139</v>
      </c>
      <c r="B57" s="3">
        <v>2811</v>
      </c>
      <c r="C57" s="3" t="s">
        <v>133</v>
      </c>
      <c r="D57" s="5" t="s">
        <v>140</v>
      </c>
      <c r="E57" s="3">
        <v>15</v>
      </c>
      <c r="F57" s="3">
        <v>20</v>
      </c>
      <c r="G57" s="3">
        <v>39</v>
      </c>
      <c r="H57" s="3">
        <v>0</v>
      </c>
      <c r="I57" s="3">
        <v>0</v>
      </c>
      <c r="J57" s="3">
        <v>1.7</v>
      </c>
      <c r="K57" s="3">
        <v>6943</v>
      </c>
      <c r="L57" s="45">
        <f t="shared" si="1"/>
        <v>1</v>
      </c>
      <c r="M57" s="2">
        <f t="shared" si="2"/>
        <v>56800</v>
      </c>
      <c r="N57" s="1">
        <f t="shared" si="3"/>
        <v>0</v>
      </c>
      <c r="O57" s="45">
        <v>0</v>
      </c>
      <c r="P57" s="45">
        <f t="shared" si="4"/>
        <v>0</v>
      </c>
      <c r="Q57" s="45">
        <f t="shared" si="5"/>
        <v>0</v>
      </c>
      <c r="R57" s="2">
        <f t="shared" si="0"/>
        <v>0</v>
      </c>
    </row>
    <row r="58" spans="1:18" ht="13">
      <c r="A58" s="3" t="s">
        <v>141</v>
      </c>
      <c r="B58" s="3">
        <v>2800</v>
      </c>
      <c r="C58" s="3" t="s">
        <v>133</v>
      </c>
      <c r="D58" s="5" t="s">
        <v>142</v>
      </c>
      <c r="E58" s="3">
        <v>15</v>
      </c>
      <c r="F58" s="3">
        <v>24</v>
      </c>
      <c r="G58" s="3">
        <v>47</v>
      </c>
      <c r="H58" s="3">
        <v>0</v>
      </c>
      <c r="I58" s="3">
        <v>0</v>
      </c>
      <c r="J58" s="3">
        <v>1.6</v>
      </c>
      <c r="K58" s="3">
        <v>6815</v>
      </c>
      <c r="L58" s="45">
        <f t="shared" si="1"/>
        <v>1</v>
      </c>
      <c r="M58" s="2">
        <f t="shared" si="2"/>
        <v>56800</v>
      </c>
      <c r="N58" s="1">
        <f t="shared" si="3"/>
        <v>0</v>
      </c>
      <c r="O58" s="45">
        <v>0</v>
      </c>
      <c r="P58" s="45">
        <f t="shared" si="4"/>
        <v>0</v>
      </c>
      <c r="Q58" s="45">
        <f t="shared" si="5"/>
        <v>0</v>
      </c>
      <c r="R58" s="2">
        <f t="shared" si="0"/>
        <v>0</v>
      </c>
    </row>
    <row r="59" spans="1:18" ht="13">
      <c r="A59" s="3" t="s">
        <v>143</v>
      </c>
      <c r="B59" s="3">
        <v>2810</v>
      </c>
      <c r="C59" s="3" t="s">
        <v>133</v>
      </c>
      <c r="D59" s="5" t="s">
        <v>144</v>
      </c>
      <c r="E59" s="3">
        <v>37.5</v>
      </c>
      <c r="F59" s="3">
        <v>42</v>
      </c>
      <c r="G59" s="3">
        <v>80</v>
      </c>
      <c r="H59" s="3">
        <v>0</v>
      </c>
      <c r="I59" s="3">
        <v>0</v>
      </c>
      <c r="J59" s="3">
        <v>1.6</v>
      </c>
      <c r="K59" s="3">
        <v>6815</v>
      </c>
      <c r="L59" s="45">
        <f t="shared" si="1"/>
        <v>2</v>
      </c>
      <c r="M59" s="2">
        <f t="shared" si="2"/>
        <v>56800</v>
      </c>
      <c r="N59" s="1">
        <f t="shared" si="3"/>
        <v>0</v>
      </c>
      <c r="O59" s="45">
        <v>0</v>
      </c>
      <c r="P59" s="45">
        <f t="shared" si="4"/>
        <v>0</v>
      </c>
      <c r="Q59" s="45">
        <f t="shared" si="5"/>
        <v>0</v>
      </c>
      <c r="R59" s="2">
        <f t="shared" si="0"/>
        <v>0</v>
      </c>
    </row>
    <row r="60" spans="1:18" ht="13">
      <c r="A60" s="3" t="s">
        <v>145</v>
      </c>
      <c r="B60" s="25">
        <v>427</v>
      </c>
      <c r="C60" s="25" t="s">
        <v>146</v>
      </c>
      <c r="D60" s="44" t="s">
        <v>147</v>
      </c>
      <c r="E60" s="3">
        <v>15</v>
      </c>
      <c r="F60" s="3">
        <v>34</v>
      </c>
      <c r="G60" s="3">
        <v>60</v>
      </c>
      <c r="H60" s="3">
        <v>21</v>
      </c>
      <c r="I60" s="3">
        <v>0</v>
      </c>
      <c r="J60" s="3">
        <v>3</v>
      </c>
      <c r="K60" s="3">
        <v>8126</v>
      </c>
      <c r="L60" s="45">
        <f t="shared" si="1"/>
        <v>1</v>
      </c>
      <c r="M60" s="2">
        <f t="shared" si="2"/>
        <v>56800</v>
      </c>
      <c r="N60" s="1">
        <f t="shared" si="3"/>
        <v>0</v>
      </c>
      <c r="O60" s="45">
        <v>0</v>
      </c>
      <c r="P60" s="45">
        <f t="shared" si="4"/>
        <v>0</v>
      </c>
      <c r="Q60" s="45">
        <f t="shared" si="5"/>
        <v>0</v>
      </c>
      <c r="R60" s="2">
        <f t="shared" si="0"/>
        <v>0</v>
      </c>
    </row>
    <row r="61" spans="1:18" ht="13">
      <c r="A61" s="3" t="s">
        <v>148</v>
      </c>
      <c r="B61" s="25">
        <v>928</v>
      </c>
      <c r="C61" s="25" t="s">
        <v>77</v>
      </c>
      <c r="D61" s="44" t="s">
        <v>149</v>
      </c>
      <c r="E61" s="3">
        <v>45</v>
      </c>
      <c r="F61" s="3">
        <v>20</v>
      </c>
      <c r="G61" s="3">
        <v>46</v>
      </c>
      <c r="H61" s="3">
        <v>0</v>
      </c>
      <c r="I61" s="3">
        <v>0</v>
      </c>
      <c r="J61" s="3">
        <v>1.3</v>
      </c>
      <c r="K61" s="3">
        <v>6533</v>
      </c>
      <c r="L61" s="45">
        <f t="shared" si="1"/>
        <v>1</v>
      </c>
      <c r="M61" s="2">
        <f t="shared" si="2"/>
        <v>56800</v>
      </c>
      <c r="N61" s="1">
        <f t="shared" si="3"/>
        <v>0</v>
      </c>
      <c r="O61" s="45">
        <v>0</v>
      </c>
      <c r="P61" s="45">
        <f t="shared" si="4"/>
        <v>0</v>
      </c>
      <c r="Q61" s="45">
        <f t="shared" si="5"/>
        <v>0</v>
      </c>
      <c r="R61" s="2">
        <f t="shared" si="0"/>
        <v>0</v>
      </c>
    </row>
    <row r="62" spans="1:18" ht="13">
      <c r="A62" s="3" t="s">
        <v>150</v>
      </c>
      <c r="B62" s="25">
        <v>930</v>
      </c>
      <c r="C62" s="25" t="s">
        <v>77</v>
      </c>
      <c r="D62" s="44" t="s">
        <v>151</v>
      </c>
      <c r="E62" s="3">
        <v>20</v>
      </c>
      <c r="F62" s="3">
        <v>4</v>
      </c>
      <c r="G62" s="3">
        <v>45</v>
      </c>
      <c r="H62" s="3">
        <v>0</v>
      </c>
      <c r="I62" s="3">
        <v>0</v>
      </c>
      <c r="J62" s="3">
        <v>1.3</v>
      </c>
      <c r="K62" s="3">
        <v>6533</v>
      </c>
      <c r="L62" s="45">
        <f t="shared" si="1"/>
        <v>0</v>
      </c>
      <c r="M62" s="2">
        <f t="shared" si="2"/>
        <v>56800</v>
      </c>
      <c r="N62" s="1">
        <f t="shared" si="3"/>
        <v>0</v>
      </c>
      <c r="O62" s="45">
        <v>0</v>
      </c>
      <c r="P62" s="45">
        <f t="shared" si="4"/>
        <v>0</v>
      </c>
      <c r="Q62" s="45">
        <f t="shared" si="5"/>
        <v>0</v>
      </c>
      <c r="R62" s="2">
        <f t="shared" si="0"/>
        <v>0</v>
      </c>
    </row>
    <row r="63" spans="1:18" ht="13">
      <c r="A63" s="3" t="s">
        <v>152</v>
      </c>
      <c r="B63" s="25">
        <v>950</v>
      </c>
      <c r="C63" s="25" t="s">
        <v>77</v>
      </c>
      <c r="D63" s="44" t="s">
        <v>153</v>
      </c>
      <c r="E63" s="3">
        <f>AVERAGE(45,120)</f>
        <v>82.5</v>
      </c>
      <c r="F63" s="3">
        <v>25</v>
      </c>
      <c r="G63" s="3">
        <v>105</v>
      </c>
      <c r="H63" s="3">
        <v>49</v>
      </c>
      <c r="I63" s="3">
        <v>0</v>
      </c>
      <c r="J63" s="3">
        <v>1.4</v>
      </c>
      <c r="K63" s="3">
        <v>5911</v>
      </c>
      <c r="L63" s="45">
        <f t="shared" si="1"/>
        <v>1</v>
      </c>
      <c r="M63" s="2">
        <f t="shared" si="2"/>
        <v>6990</v>
      </c>
      <c r="N63" s="1">
        <f t="shared" si="3"/>
        <v>0</v>
      </c>
      <c r="O63" s="45">
        <v>0</v>
      </c>
      <c r="P63" s="45">
        <f t="shared" si="4"/>
        <v>0</v>
      </c>
      <c r="Q63" s="45">
        <f t="shared" si="5"/>
        <v>0</v>
      </c>
      <c r="R63" s="2">
        <f t="shared" si="0"/>
        <v>0</v>
      </c>
    </row>
    <row r="64" spans="1:18" ht="13">
      <c r="A64" s="3" t="s">
        <v>154</v>
      </c>
      <c r="B64" s="25">
        <v>962</v>
      </c>
      <c r="C64" s="25" t="s">
        <v>77</v>
      </c>
      <c r="D64" s="44" t="s">
        <v>155</v>
      </c>
      <c r="E64" s="3">
        <v>15</v>
      </c>
      <c r="F64" s="3">
        <v>0</v>
      </c>
      <c r="G64" s="3">
        <v>168</v>
      </c>
      <c r="H64" s="3">
        <v>84</v>
      </c>
      <c r="I64" s="3">
        <v>0</v>
      </c>
      <c r="J64" s="3">
        <v>1.5</v>
      </c>
      <c r="K64" s="3">
        <v>5615</v>
      </c>
      <c r="L64" s="45">
        <f t="shared" si="1"/>
        <v>0</v>
      </c>
      <c r="M64" s="2">
        <f t="shared" si="2"/>
        <v>56800</v>
      </c>
      <c r="N64" s="1">
        <f t="shared" si="3"/>
        <v>0</v>
      </c>
      <c r="O64" s="45">
        <v>0</v>
      </c>
      <c r="P64" s="45">
        <f t="shared" si="4"/>
        <v>0</v>
      </c>
      <c r="Q64" s="45">
        <f t="shared" si="5"/>
        <v>0</v>
      </c>
      <c r="R64" s="2">
        <f t="shared" si="0"/>
        <v>0</v>
      </c>
    </row>
    <row r="65" spans="1:18" ht="13">
      <c r="A65" s="3" t="s">
        <v>156</v>
      </c>
      <c r="B65" s="25">
        <v>961</v>
      </c>
      <c r="C65" s="25" t="s">
        <v>77</v>
      </c>
      <c r="D65" s="44" t="s">
        <v>157</v>
      </c>
      <c r="E65" s="3">
        <v>120</v>
      </c>
      <c r="F65" s="3">
        <v>50</v>
      </c>
      <c r="G65" s="3">
        <v>37</v>
      </c>
      <c r="H65" s="3">
        <v>2</v>
      </c>
      <c r="I65" s="3">
        <v>0</v>
      </c>
      <c r="J65" s="3">
        <v>1.5</v>
      </c>
      <c r="K65" s="3">
        <v>5962</v>
      </c>
      <c r="L65" s="45">
        <f t="shared" si="1"/>
        <v>2</v>
      </c>
      <c r="M65" s="2">
        <f t="shared" si="2"/>
        <v>6990</v>
      </c>
      <c r="N65" s="1">
        <f t="shared" si="3"/>
        <v>0</v>
      </c>
      <c r="O65" s="45">
        <v>0</v>
      </c>
      <c r="P65" s="45">
        <f t="shared" si="4"/>
        <v>0</v>
      </c>
      <c r="Q65" s="45">
        <f t="shared" si="5"/>
        <v>0</v>
      </c>
      <c r="R65" s="2">
        <f t="shared" si="0"/>
        <v>0</v>
      </c>
    </row>
    <row r="66" spans="1:18" ht="13">
      <c r="A66" s="3" t="s">
        <v>158</v>
      </c>
      <c r="B66" s="3">
        <v>997</v>
      </c>
      <c r="C66" s="3" t="s">
        <v>77</v>
      </c>
      <c r="D66" s="5" t="s">
        <v>159</v>
      </c>
      <c r="E66" s="3">
        <v>37.5</v>
      </c>
      <c r="F66" s="3">
        <v>22</v>
      </c>
      <c r="G66" s="3">
        <v>51</v>
      </c>
      <c r="H66" s="3">
        <v>0</v>
      </c>
      <c r="I66" s="3">
        <v>0</v>
      </c>
      <c r="J66" s="3">
        <v>1.7</v>
      </c>
      <c r="K66" s="3">
        <v>5296</v>
      </c>
      <c r="L66" s="45">
        <f t="shared" si="1"/>
        <v>1</v>
      </c>
      <c r="M66" s="2">
        <f t="shared" si="2"/>
        <v>56800</v>
      </c>
      <c r="N66" s="1">
        <f t="shared" si="3"/>
        <v>0</v>
      </c>
      <c r="O66" s="45">
        <v>0</v>
      </c>
      <c r="P66" s="45">
        <f t="shared" si="4"/>
        <v>0</v>
      </c>
      <c r="Q66" s="45">
        <f t="shared" si="5"/>
        <v>0</v>
      </c>
      <c r="R66" s="2">
        <f t="shared" ref="R66:R129" si="6">O66*M66</f>
        <v>0</v>
      </c>
    </row>
    <row r="67" spans="1:18" ht="13">
      <c r="A67" s="3" t="s">
        <v>160</v>
      </c>
      <c r="B67" s="3">
        <v>988</v>
      </c>
      <c r="C67" s="3" t="s">
        <v>77</v>
      </c>
      <c r="D67" s="5" t="s">
        <v>161</v>
      </c>
      <c r="E67" s="3">
        <f>AVERAGE(90,40)</f>
        <v>65</v>
      </c>
      <c r="F67" s="3">
        <v>30</v>
      </c>
      <c r="G67" s="3">
        <v>34</v>
      </c>
      <c r="H67" s="3">
        <v>19</v>
      </c>
      <c r="I67" s="3">
        <v>0</v>
      </c>
      <c r="J67" s="3">
        <v>1.7</v>
      </c>
      <c r="K67" s="3">
        <v>6401</v>
      </c>
      <c r="L67" s="45">
        <f t="shared" ref="L67:L130" si="7">IF(F67&gt;=20,IF(F67&gt;40,2,1),0)</f>
        <v>1</v>
      </c>
      <c r="M67" s="2">
        <f t="shared" ref="M67:M130" si="8">IF(E67&gt;45,$D$147,$D$148)</f>
        <v>6990</v>
      </c>
      <c r="N67" s="1">
        <f t="shared" ref="N67:N130" si="9">SUM(E67+G67+H67+I67-(10*J67)+(K67/100))*O67</f>
        <v>0</v>
      </c>
      <c r="O67" s="45">
        <v>0</v>
      </c>
      <c r="P67" s="45">
        <f t="shared" ref="P67:P130" si="10">IF(M67=$D$147,O67,0)</f>
        <v>0</v>
      </c>
      <c r="Q67" s="45">
        <f t="shared" ref="Q67:Q130" si="11">IF(M67=$D$148,O67,0)</f>
        <v>0</v>
      </c>
      <c r="R67" s="2">
        <f t="shared" si="6"/>
        <v>0</v>
      </c>
    </row>
    <row r="68" spans="1:18" ht="13">
      <c r="A68" s="3" t="s">
        <v>162</v>
      </c>
      <c r="B68" s="3">
        <v>993</v>
      </c>
      <c r="C68" s="3" t="s">
        <v>77</v>
      </c>
      <c r="D68" s="5" t="s">
        <v>163</v>
      </c>
      <c r="E68" s="3">
        <v>45</v>
      </c>
      <c r="F68" s="3">
        <v>42</v>
      </c>
      <c r="G68" s="3">
        <v>40</v>
      </c>
      <c r="H68" s="3">
        <v>0</v>
      </c>
      <c r="I68" s="3">
        <v>0</v>
      </c>
      <c r="J68" s="3">
        <v>1.7</v>
      </c>
      <c r="K68" s="3">
        <v>6401</v>
      </c>
      <c r="L68" s="45">
        <f t="shared" si="7"/>
        <v>2</v>
      </c>
      <c r="M68" s="2">
        <f t="shared" si="8"/>
        <v>56800</v>
      </c>
      <c r="N68" s="1">
        <f t="shared" si="9"/>
        <v>0</v>
      </c>
      <c r="O68" s="45">
        <v>0</v>
      </c>
      <c r="P68" s="45">
        <f t="shared" si="10"/>
        <v>0</v>
      </c>
      <c r="Q68" s="45">
        <f t="shared" si="11"/>
        <v>0</v>
      </c>
      <c r="R68" s="2">
        <f t="shared" si="6"/>
        <v>0</v>
      </c>
    </row>
    <row r="69" spans="1:18" ht="13">
      <c r="A69" s="3" t="s">
        <v>164</v>
      </c>
      <c r="B69" s="3">
        <v>994</v>
      </c>
      <c r="C69" s="3" t="s">
        <v>77</v>
      </c>
      <c r="D69" s="5" t="s">
        <v>165</v>
      </c>
      <c r="E69" s="3">
        <v>60</v>
      </c>
      <c r="F69" s="3">
        <v>25</v>
      </c>
      <c r="G69" s="3">
        <v>21</v>
      </c>
      <c r="H69" s="3">
        <v>4</v>
      </c>
      <c r="I69" s="3">
        <v>2</v>
      </c>
      <c r="J69" s="3">
        <v>1.7</v>
      </c>
      <c r="K69" s="3">
        <v>6401</v>
      </c>
      <c r="L69" s="45">
        <f t="shared" si="7"/>
        <v>1</v>
      </c>
      <c r="M69" s="2">
        <f t="shared" si="8"/>
        <v>6990</v>
      </c>
      <c r="N69" s="1">
        <f t="shared" si="9"/>
        <v>0</v>
      </c>
      <c r="O69" s="45">
        <v>0</v>
      </c>
      <c r="P69" s="45">
        <f t="shared" si="10"/>
        <v>0</v>
      </c>
      <c r="Q69" s="45">
        <f t="shared" si="11"/>
        <v>0</v>
      </c>
      <c r="R69" s="2">
        <f t="shared" si="6"/>
        <v>0</v>
      </c>
    </row>
    <row r="70" spans="1:18" ht="13">
      <c r="A70" s="3" t="s">
        <v>166</v>
      </c>
      <c r="B70" s="3">
        <v>995</v>
      </c>
      <c r="C70" s="3" t="s">
        <v>77</v>
      </c>
      <c r="D70" s="5" t="s">
        <v>167</v>
      </c>
      <c r="E70" s="3">
        <v>30</v>
      </c>
      <c r="F70" s="3">
        <v>7</v>
      </c>
      <c r="G70" s="3">
        <v>0</v>
      </c>
      <c r="H70" s="3">
        <v>0</v>
      </c>
      <c r="I70" s="3">
        <v>0</v>
      </c>
      <c r="J70" s="3">
        <v>1.7</v>
      </c>
      <c r="K70" s="3">
        <v>5956</v>
      </c>
      <c r="L70" s="45">
        <f t="shared" si="7"/>
        <v>0</v>
      </c>
      <c r="M70" s="2">
        <f t="shared" si="8"/>
        <v>56800</v>
      </c>
      <c r="N70" s="1">
        <f t="shared" si="9"/>
        <v>0</v>
      </c>
      <c r="O70" s="45">
        <v>0</v>
      </c>
      <c r="P70" s="45">
        <f t="shared" si="10"/>
        <v>0</v>
      </c>
      <c r="Q70" s="45">
        <f t="shared" si="11"/>
        <v>0</v>
      </c>
      <c r="R70" s="2">
        <f t="shared" si="6"/>
        <v>0</v>
      </c>
    </row>
    <row r="71" spans="1:18" ht="13">
      <c r="A71" s="3" t="s">
        <v>168</v>
      </c>
      <c r="B71" s="3">
        <v>996</v>
      </c>
      <c r="C71" s="3" t="s">
        <v>77</v>
      </c>
      <c r="D71" s="5" t="s">
        <v>169</v>
      </c>
      <c r="E71" s="3">
        <v>30</v>
      </c>
      <c r="F71" s="3">
        <v>30</v>
      </c>
      <c r="G71" s="3">
        <v>58</v>
      </c>
      <c r="H71" s="3">
        <v>3</v>
      </c>
      <c r="I71" s="3">
        <v>0</v>
      </c>
      <c r="J71" s="3">
        <v>1.7</v>
      </c>
      <c r="K71" s="3">
        <v>6085</v>
      </c>
      <c r="L71" s="45">
        <f t="shared" si="7"/>
        <v>1</v>
      </c>
      <c r="M71" s="2">
        <f t="shared" si="8"/>
        <v>56800</v>
      </c>
      <c r="N71" s="1">
        <f t="shared" si="9"/>
        <v>0</v>
      </c>
      <c r="O71" s="45">
        <v>0</v>
      </c>
      <c r="P71" s="45">
        <f t="shared" si="10"/>
        <v>0</v>
      </c>
      <c r="Q71" s="45">
        <f t="shared" si="11"/>
        <v>0</v>
      </c>
      <c r="R71" s="2">
        <f t="shared" si="6"/>
        <v>0</v>
      </c>
    </row>
    <row r="72" spans="1:18" ht="13">
      <c r="A72" s="3" t="s">
        <v>170</v>
      </c>
      <c r="B72" s="3">
        <v>998</v>
      </c>
      <c r="C72" s="3" t="s">
        <v>77</v>
      </c>
      <c r="D72" s="5" t="s">
        <v>171</v>
      </c>
      <c r="E72" s="3">
        <v>20</v>
      </c>
      <c r="F72" s="3">
        <v>5</v>
      </c>
      <c r="G72" s="3">
        <f>11.5*6+10.5</f>
        <v>79.5</v>
      </c>
      <c r="H72" s="3">
        <v>21</v>
      </c>
      <c r="I72" s="3">
        <v>0</v>
      </c>
      <c r="J72" s="3">
        <v>1.8</v>
      </c>
      <c r="K72" s="3">
        <v>5926</v>
      </c>
      <c r="L72" s="45">
        <f t="shared" si="7"/>
        <v>0</v>
      </c>
      <c r="M72" s="2">
        <f t="shared" si="8"/>
        <v>56800</v>
      </c>
      <c r="N72" s="1">
        <f t="shared" si="9"/>
        <v>0</v>
      </c>
      <c r="O72" s="45">
        <v>0</v>
      </c>
      <c r="P72" s="45">
        <f t="shared" si="10"/>
        <v>0</v>
      </c>
      <c r="Q72" s="45">
        <f t="shared" si="11"/>
        <v>0</v>
      </c>
      <c r="R72" s="2">
        <f t="shared" si="6"/>
        <v>0</v>
      </c>
    </row>
    <row r="73" spans="1:18" ht="13">
      <c r="A73" s="3" t="s">
        <v>172</v>
      </c>
      <c r="B73" s="3">
        <v>1002</v>
      </c>
      <c r="C73" s="3" t="s">
        <v>77</v>
      </c>
      <c r="D73" s="5" t="s">
        <v>173</v>
      </c>
      <c r="E73" s="3">
        <v>45</v>
      </c>
      <c r="F73" s="3">
        <v>12</v>
      </c>
      <c r="G73" s="3">
        <f>(3.5+6)*4</f>
        <v>38</v>
      </c>
      <c r="H73" s="3">
        <v>0</v>
      </c>
      <c r="I73" s="3">
        <v>0</v>
      </c>
      <c r="J73" s="3">
        <v>1.8</v>
      </c>
      <c r="K73" s="3">
        <v>5909</v>
      </c>
      <c r="L73" s="45">
        <f t="shared" si="7"/>
        <v>0</v>
      </c>
      <c r="M73" s="2">
        <f t="shared" si="8"/>
        <v>56800</v>
      </c>
      <c r="N73" s="1">
        <f t="shared" si="9"/>
        <v>0</v>
      </c>
      <c r="O73" s="45">
        <v>0</v>
      </c>
      <c r="P73" s="45">
        <f t="shared" si="10"/>
        <v>0</v>
      </c>
      <c r="Q73" s="45">
        <f t="shared" si="11"/>
        <v>0</v>
      </c>
      <c r="R73" s="2">
        <f t="shared" si="6"/>
        <v>0</v>
      </c>
    </row>
    <row r="74" spans="1:18" ht="13">
      <c r="A74" s="3" t="s">
        <v>174</v>
      </c>
      <c r="B74" s="3">
        <v>1010</v>
      </c>
      <c r="C74" s="3" t="s">
        <v>77</v>
      </c>
      <c r="D74" s="5" t="s">
        <v>175</v>
      </c>
      <c r="E74" s="3">
        <v>20</v>
      </c>
      <c r="F74" s="3">
        <v>10</v>
      </c>
      <c r="G74" s="3">
        <f>9*6+10</f>
        <v>64</v>
      </c>
      <c r="H74" s="3">
        <v>0</v>
      </c>
      <c r="I74" s="3">
        <v>0</v>
      </c>
      <c r="J74" s="3">
        <v>1.8</v>
      </c>
      <c r="K74" s="3">
        <v>5479</v>
      </c>
      <c r="L74" s="45">
        <f t="shared" si="7"/>
        <v>0</v>
      </c>
      <c r="M74" s="2">
        <f t="shared" si="8"/>
        <v>56800</v>
      </c>
      <c r="N74" s="1">
        <f t="shared" si="9"/>
        <v>0</v>
      </c>
      <c r="O74" s="45">
        <v>0</v>
      </c>
      <c r="P74" s="45">
        <f t="shared" si="10"/>
        <v>0</v>
      </c>
      <c r="Q74" s="45">
        <f t="shared" si="11"/>
        <v>0</v>
      </c>
      <c r="R74" s="2">
        <f t="shared" si="6"/>
        <v>0</v>
      </c>
    </row>
    <row r="75" spans="1:18" ht="13">
      <c r="A75" s="3" t="s">
        <v>176</v>
      </c>
      <c r="B75" s="3">
        <v>1014</v>
      </c>
      <c r="C75" s="3" t="s">
        <v>77</v>
      </c>
      <c r="D75" s="5" t="s">
        <v>177</v>
      </c>
      <c r="E75" s="3">
        <v>15</v>
      </c>
      <c r="F75" s="3">
        <v>30</v>
      </c>
      <c r="G75" s="3">
        <v>55</v>
      </c>
      <c r="H75" s="3">
        <v>0</v>
      </c>
      <c r="I75" s="3">
        <v>0</v>
      </c>
      <c r="J75" s="3">
        <v>1.9</v>
      </c>
      <c r="K75" s="3">
        <v>5296</v>
      </c>
      <c r="L75" s="45">
        <f t="shared" si="7"/>
        <v>1</v>
      </c>
      <c r="M75" s="2">
        <f t="shared" si="8"/>
        <v>56800</v>
      </c>
      <c r="N75" s="1">
        <f t="shared" si="9"/>
        <v>0</v>
      </c>
      <c r="O75" s="45">
        <v>0</v>
      </c>
      <c r="P75" s="45">
        <f t="shared" si="10"/>
        <v>0</v>
      </c>
      <c r="Q75" s="45">
        <f t="shared" si="11"/>
        <v>0</v>
      </c>
      <c r="R75" s="2">
        <f t="shared" si="6"/>
        <v>0</v>
      </c>
    </row>
    <row r="76" spans="1:18" ht="13">
      <c r="A76" s="3" t="s">
        <v>178</v>
      </c>
      <c r="B76" s="3">
        <v>1300</v>
      </c>
      <c r="C76" s="3" t="s">
        <v>77</v>
      </c>
      <c r="D76" s="5" t="s">
        <v>179</v>
      </c>
      <c r="E76" s="3">
        <v>15</v>
      </c>
      <c r="F76" s="3">
        <v>60</v>
      </c>
      <c r="G76" s="3">
        <v>112</v>
      </c>
      <c r="H76" s="3">
        <v>53.5</v>
      </c>
      <c r="I76" s="3">
        <v>7</v>
      </c>
      <c r="J76" s="3">
        <v>2.8</v>
      </c>
      <c r="K76" s="3">
        <v>3953</v>
      </c>
      <c r="L76" s="45">
        <f t="shared" si="7"/>
        <v>2</v>
      </c>
      <c r="M76" s="2">
        <f t="shared" si="8"/>
        <v>56800</v>
      </c>
      <c r="N76" s="1">
        <f t="shared" si="9"/>
        <v>0</v>
      </c>
      <c r="O76" s="45">
        <v>0</v>
      </c>
      <c r="P76" s="45">
        <f t="shared" si="10"/>
        <v>0</v>
      </c>
      <c r="Q76" s="45">
        <f t="shared" si="11"/>
        <v>0</v>
      </c>
      <c r="R76" s="2">
        <f t="shared" si="6"/>
        <v>0</v>
      </c>
    </row>
    <row r="77" spans="1:18" ht="13">
      <c r="A77" s="3" t="s">
        <v>180</v>
      </c>
      <c r="B77" s="3">
        <v>1290</v>
      </c>
      <c r="C77" s="3" t="s">
        <v>77</v>
      </c>
      <c r="D77" s="5" t="s">
        <v>181</v>
      </c>
      <c r="E77" s="3">
        <v>40</v>
      </c>
      <c r="F77" s="3">
        <v>10</v>
      </c>
      <c r="G77" s="3">
        <f>11+9+7+6+11+11</f>
        <v>55</v>
      </c>
      <c r="H77" s="3">
        <v>3</v>
      </c>
      <c r="I77" s="3">
        <v>0</v>
      </c>
      <c r="J77" s="3">
        <v>2.8</v>
      </c>
      <c r="K77" s="3">
        <v>3869</v>
      </c>
      <c r="L77" s="45">
        <f t="shared" si="7"/>
        <v>0</v>
      </c>
      <c r="M77" s="2">
        <f t="shared" si="8"/>
        <v>56800</v>
      </c>
      <c r="N77" s="1">
        <f t="shared" si="9"/>
        <v>0</v>
      </c>
      <c r="O77" s="45">
        <v>0</v>
      </c>
      <c r="P77" s="45">
        <f t="shared" si="10"/>
        <v>0</v>
      </c>
      <c r="Q77" s="45">
        <f t="shared" si="11"/>
        <v>0</v>
      </c>
      <c r="R77" s="2">
        <f t="shared" si="6"/>
        <v>0</v>
      </c>
    </row>
    <row r="78" spans="1:18" ht="13">
      <c r="A78" s="25" t="s">
        <v>182</v>
      </c>
      <c r="B78" s="25">
        <v>500</v>
      </c>
      <c r="C78" s="25" t="s">
        <v>183</v>
      </c>
      <c r="D78" s="44" t="s">
        <v>184</v>
      </c>
      <c r="E78" s="3">
        <f>AVERAGE(45,120)</f>
        <v>82.5</v>
      </c>
      <c r="F78" s="3">
        <v>100</v>
      </c>
      <c r="G78" s="3">
        <v>95</v>
      </c>
      <c r="H78" s="3">
        <v>39</v>
      </c>
      <c r="I78" s="3">
        <v>0</v>
      </c>
      <c r="J78" s="3">
        <v>1.7</v>
      </c>
      <c r="K78" s="3">
        <v>3971</v>
      </c>
      <c r="L78" s="45">
        <f t="shared" si="7"/>
        <v>2</v>
      </c>
      <c r="M78" s="2">
        <f t="shared" si="8"/>
        <v>6990</v>
      </c>
      <c r="N78" s="1">
        <f t="shared" si="9"/>
        <v>0</v>
      </c>
      <c r="O78" s="45">
        <v>0</v>
      </c>
      <c r="P78" s="45">
        <f t="shared" si="10"/>
        <v>0</v>
      </c>
      <c r="Q78" s="45">
        <f t="shared" si="11"/>
        <v>0</v>
      </c>
      <c r="R78" s="2">
        <f t="shared" si="6"/>
        <v>0</v>
      </c>
    </row>
    <row r="79" spans="1:18" ht="13">
      <c r="A79" s="3" t="s">
        <v>185</v>
      </c>
      <c r="B79" s="3">
        <v>574</v>
      </c>
      <c r="C79" s="3" t="s">
        <v>183</v>
      </c>
      <c r="D79" s="5" t="s">
        <v>186</v>
      </c>
      <c r="E79" s="3">
        <v>0</v>
      </c>
      <c r="F79" s="3">
        <v>16</v>
      </c>
      <c r="G79" s="3">
        <f>8*5</f>
        <v>40</v>
      </c>
      <c r="H79" s="3">
        <v>0</v>
      </c>
      <c r="I79" s="3">
        <v>0</v>
      </c>
      <c r="J79" s="3">
        <v>1.3</v>
      </c>
      <c r="K79" s="3">
        <v>3970</v>
      </c>
      <c r="L79" s="45">
        <f t="shared" si="7"/>
        <v>0</v>
      </c>
      <c r="M79" s="2">
        <f t="shared" si="8"/>
        <v>56800</v>
      </c>
      <c r="N79" s="1">
        <f t="shared" si="9"/>
        <v>0</v>
      </c>
      <c r="O79" s="45">
        <v>0</v>
      </c>
      <c r="P79" s="45">
        <f t="shared" si="10"/>
        <v>0</v>
      </c>
      <c r="Q79" s="45">
        <f t="shared" si="11"/>
        <v>0</v>
      </c>
      <c r="R79" s="2">
        <f t="shared" si="6"/>
        <v>0</v>
      </c>
    </row>
    <row r="80" spans="1:18" ht="13">
      <c r="A80" s="3" t="s">
        <v>187</v>
      </c>
      <c r="B80" s="3">
        <v>800</v>
      </c>
      <c r="C80" s="3" t="s">
        <v>183</v>
      </c>
      <c r="D80" s="5" t="s">
        <v>188</v>
      </c>
      <c r="E80" s="3">
        <v>15</v>
      </c>
      <c r="F80" s="3">
        <v>20</v>
      </c>
      <c r="G80" s="3">
        <v>43</v>
      </c>
      <c r="H80" s="3">
        <v>0</v>
      </c>
      <c r="I80" s="3">
        <v>0</v>
      </c>
      <c r="J80" s="3">
        <v>0.3</v>
      </c>
      <c r="K80" s="3">
        <v>856</v>
      </c>
      <c r="L80" s="45">
        <f t="shared" si="7"/>
        <v>1</v>
      </c>
      <c r="M80" s="2">
        <f t="shared" si="8"/>
        <v>56800</v>
      </c>
      <c r="N80" s="1">
        <f t="shared" si="9"/>
        <v>0</v>
      </c>
      <c r="O80" s="45">
        <v>0</v>
      </c>
      <c r="P80" s="45">
        <f t="shared" si="10"/>
        <v>0</v>
      </c>
      <c r="Q80" s="45">
        <f t="shared" si="11"/>
        <v>0</v>
      </c>
      <c r="R80" s="2">
        <f t="shared" si="6"/>
        <v>0</v>
      </c>
    </row>
    <row r="81" spans="1:18" ht="13">
      <c r="A81" s="3" t="s">
        <v>189</v>
      </c>
      <c r="B81" s="3">
        <v>630</v>
      </c>
      <c r="C81" s="3" t="s">
        <v>62</v>
      </c>
      <c r="D81" s="5" t="s">
        <v>190</v>
      </c>
      <c r="E81" s="3">
        <v>10</v>
      </c>
      <c r="F81" s="3">
        <v>0</v>
      </c>
      <c r="G81" s="3">
        <f>12*7</f>
        <v>84</v>
      </c>
      <c r="H81" s="3">
        <v>0</v>
      </c>
      <c r="I81" s="3">
        <v>0</v>
      </c>
      <c r="J81" s="3">
        <v>0.3</v>
      </c>
      <c r="K81" s="3">
        <v>858</v>
      </c>
      <c r="L81" s="45">
        <f t="shared" si="7"/>
        <v>0</v>
      </c>
      <c r="M81" s="2">
        <f t="shared" si="8"/>
        <v>56800</v>
      </c>
      <c r="N81" s="1">
        <f t="shared" si="9"/>
        <v>0</v>
      </c>
      <c r="O81" s="45">
        <v>0</v>
      </c>
      <c r="P81" s="45">
        <f t="shared" si="10"/>
        <v>0</v>
      </c>
      <c r="Q81" s="45">
        <f t="shared" si="11"/>
        <v>0</v>
      </c>
      <c r="R81" s="2">
        <f t="shared" si="6"/>
        <v>0</v>
      </c>
    </row>
    <row r="82" spans="1:18" ht="13">
      <c r="A82" s="3" t="s">
        <v>191</v>
      </c>
      <c r="B82" s="3">
        <v>571</v>
      </c>
      <c r="C82" s="3" t="s">
        <v>62</v>
      </c>
      <c r="D82" s="5" t="s">
        <v>192</v>
      </c>
      <c r="E82" s="3">
        <v>75</v>
      </c>
      <c r="F82" s="3">
        <v>40</v>
      </c>
      <c r="G82" s="3">
        <v>84</v>
      </c>
      <c r="H82" s="3">
        <v>0</v>
      </c>
      <c r="I82" s="3">
        <v>0</v>
      </c>
      <c r="J82" s="3">
        <v>0.4</v>
      </c>
      <c r="K82" s="3">
        <v>1639</v>
      </c>
      <c r="L82" s="45">
        <f t="shared" si="7"/>
        <v>1</v>
      </c>
      <c r="M82" s="2">
        <f t="shared" si="8"/>
        <v>6990</v>
      </c>
      <c r="N82" s="1">
        <f t="shared" si="9"/>
        <v>0</v>
      </c>
      <c r="O82" s="45">
        <v>0</v>
      </c>
      <c r="P82" s="45">
        <f t="shared" si="10"/>
        <v>0</v>
      </c>
      <c r="Q82" s="45">
        <f t="shared" si="11"/>
        <v>0</v>
      </c>
      <c r="R82" s="2">
        <f t="shared" si="6"/>
        <v>0</v>
      </c>
    </row>
    <row r="83" spans="1:18" ht="13">
      <c r="A83" s="3" t="s">
        <v>193</v>
      </c>
      <c r="B83" s="3">
        <v>549</v>
      </c>
      <c r="C83" s="3" t="s">
        <v>62</v>
      </c>
      <c r="D83" s="5" t="s">
        <v>194</v>
      </c>
      <c r="E83" s="3">
        <v>150</v>
      </c>
      <c r="F83" s="3">
        <v>900</v>
      </c>
      <c r="G83" s="3">
        <v>42</v>
      </c>
      <c r="H83" s="3">
        <v>35</v>
      </c>
      <c r="I83" s="3">
        <v>0</v>
      </c>
      <c r="J83" s="3">
        <v>0.5</v>
      </c>
      <c r="K83" s="3">
        <v>977</v>
      </c>
      <c r="L83" s="45">
        <f t="shared" si="7"/>
        <v>2</v>
      </c>
      <c r="M83" s="2">
        <f t="shared" si="8"/>
        <v>6990</v>
      </c>
      <c r="N83" s="1">
        <f t="shared" si="9"/>
        <v>0</v>
      </c>
      <c r="O83" s="45">
        <v>0</v>
      </c>
      <c r="P83" s="45">
        <f t="shared" si="10"/>
        <v>0</v>
      </c>
      <c r="Q83" s="45">
        <f t="shared" si="11"/>
        <v>0</v>
      </c>
      <c r="R83" s="2">
        <f t="shared" si="6"/>
        <v>0</v>
      </c>
    </row>
    <row r="84" spans="1:18" ht="13">
      <c r="A84" s="3" t="s">
        <v>195</v>
      </c>
      <c r="B84" s="3">
        <v>530</v>
      </c>
      <c r="C84" s="3" t="s">
        <v>62</v>
      </c>
      <c r="D84" s="5" t="s">
        <v>196</v>
      </c>
      <c r="E84" s="3">
        <v>60</v>
      </c>
      <c r="F84" s="3">
        <v>20</v>
      </c>
      <c r="G84" s="3">
        <v>9</v>
      </c>
      <c r="H84" s="3">
        <v>0</v>
      </c>
      <c r="I84" s="3">
        <v>3</v>
      </c>
      <c r="J84" s="3">
        <v>0.5</v>
      </c>
      <c r="K84" s="3">
        <v>982</v>
      </c>
      <c r="L84" s="45">
        <f t="shared" si="7"/>
        <v>1</v>
      </c>
      <c r="M84" s="2">
        <f t="shared" si="8"/>
        <v>6990</v>
      </c>
      <c r="N84" s="1">
        <f t="shared" si="9"/>
        <v>0</v>
      </c>
      <c r="O84" s="45">
        <v>0</v>
      </c>
      <c r="P84" s="45">
        <f t="shared" si="10"/>
        <v>0</v>
      </c>
      <c r="Q84" s="45">
        <f t="shared" si="11"/>
        <v>0</v>
      </c>
      <c r="R84" s="2">
        <f t="shared" si="6"/>
        <v>0</v>
      </c>
    </row>
    <row r="85" spans="1:18" ht="13">
      <c r="A85" s="3" t="s">
        <v>197</v>
      </c>
      <c r="B85" s="3">
        <v>418</v>
      </c>
      <c r="C85" s="3" t="s">
        <v>62</v>
      </c>
      <c r="D85" s="5" t="s">
        <v>198</v>
      </c>
      <c r="E85" s="3">
        <f>AVERAGE(45,120)</f>
        <v>82.5</v>
      </c>
      <c r="F85" s="3">
        <v>20</v>
      </c>
      <c r="G85" s="3">
        <v>117</v>
      </c>
      <c r="H85" s="3">
        <v>49</v>
      </c>
      <c r="I85" s="3">
        <v>0</v>
      </c>
      <c r="J85" s="3">
        <v>0.8</v>
      </c>
      <c r="K85" s="3">
        <v>2383</v>
      </c>
      <c r="L85" s="45">
        <f t="shared" si="7"/>
        <v>1</v>
      </c>
      <c r="M85" s="2">
        <f t="shared" si="8"/>
        <v>6990</v>
      </c>
      <c r="N85" s="1">
        <f t="shared" si="9"/>
        <v>0</v>
      </c>
      <c r="O85" s="45">
        <v>0</v>
      </c>
      <c r="P85" s="45">
        <f t="shared" si="10"/>
        <v>0</v>
      </c>
      <c r="Q85" s="45">
        <f t="shared" si="11"/>
        <v>0</v>
      </c>
      <c r="R85" s="2">
        <f t="shared" si="6"/>
        <v>0</v>
      </c>
    </row>
    <row r="86" spans="1:18" ht="13">
      <c r="A86" s="3" t="s">
        <v>199</v>
      </c>
      <c r="B86" s="3">
        <v>273</v>
      </c>
      <c r="C86" s="3" t="s">
        <v>62</v>
      </c>
      <c r="D86" s="5" t="s">
        <v>200</v>
      </c>
      <c r="E86" s="3">
        <v>20</v>
      </c>
      <c r="F86" s="3">
        <v>10</v>
      </c>
      <c r="G86" s="3">
        <f>9*5</f>
        <v>45</v>
      </c>
      <c r="H86" s="3">
        <v>0</v>
      </c>
      <c r="I86" s="3">
        <v>2</v>
      </c>
      <c r="J86" s="3">
        <v>1.3</v>
      </c>
      <c r="K86" s="3">
        <v>4725</v>
      </c>
      <c r="L86" s="45">
        <f t="shared" si="7"/>
        <v>0</v>
      </c>
      <c r="M86" s="2">
        <f t="shared" si="8"/>
        <v>56800</v>
      </c>
      <c r="N86" s="1">
        <f t="shared" si="9"/>
        <v>0</v>
      </c>
      <c r="O86" s="45">
        <v>0</v>
      </c>
      <c r="P86" s="45">
        <f t="shared" si="10"/>
        <v>0</v>
      </c>
      <c r="Q86" s="45">
        <f t="shared" si="11"/>
        <v>0</v>
      </c>
      <c r="R86" s="2">
        <f t="shared" si="6"/>
        <v>0</v>
      </c>
    </row>
    <row r="87" spans="1:18" ht="13">
      <c r="A87" s="3" t="s">
        <v>201</v>
      </c>
      <c r="B87" s="3">
        <v>261</v>
      </c>
      <c r="C87" s="3" t="s">
        <v>62</v>
      </c>
      <c r="D87" s="5" t="s">
        <v>202</v>
      </c>
      <c r="E87" s="3">
        <v>37.5</v>
      </c>
      <c r="F87" s="3">
        <v>22</v>
      </c>
      <c r="G87" s="3">
        <v>82</v>
      </c>
      <c r="H87" s="3">
        <v>21.25</v>
      </c>
      <c r="I87" s="3">
        <v>0</v>
      </c>
      <c r="J87" s="3">
        <v>1.3</v>
      </c>
      <c r="K87" s="3">
        <v>4828</v>
      </c>
      <c r="L87" s="45">
        <f t="shared" si="7"/>
        <v>1</v>
      </c>
      <c r="M87" s="2">
        <f t="shared" si="8"/>
        <v>56800</v>
      </c>
      <c r="N87" s="1">
        <f t="shared" si="9"/>
        <v>0</v>
      </c>
      <c r="O87" s="45">
        <v>0</v>
      </c>
      <c r="P87" s="45">
        <f t="shared" si="10"/>
        <v>0</v>
      </c>
      <c r="Q87" s="45">
        <f t="shared" si="11"/>
        <v>0</v>
      </c>
      <c r="R87" s="2">
        <f t="shared" si="6"/>
        <v>0</v>
      </c>
    </row>
    <row r="88" spans="1:18" ht="13">
      <c r="A88" s="3" t="s">
        <v>203</v>
      </c>
      <c r="B88" s="3">
        <v>254</v>
      </c>
      <c r="C88" s="3" t="s">
        <v>62</v>
      </c>
      <c r="D88" s="5" t="s">
        <v>204</v>
      </c>
      <c r="E88" s="3">
        <v>0</v>
      </c>
      <c r="F88" s="3">
        <v>5</v>
      </c>
      <c r="G88" s="3">
        <v>40</v>
      </c>
      <c r="H88" s="3">
        <v>0</v>
      </c>
      <c r="I88" s="3">
        <v>0</v>
      </c>
      <c r="J88" s="3">
        <v>1.2</v>
      </c>
      <c r="K88" s="3">
        <v>5002</v>
      </c>
      <c r="L88" s="45">
        <f t="shared" si="7"/>
        <v>0</v>
      </c>
      <c r="M88" s="2">
        <f t="shared" si="8"/>
        <v>56800</v>
      </c>
      <c r="N88" s="1">
        <f t="shared" si="9"/>
        <v>0</v>
      </c>
      <c r="O88" s="45">
        <v>0</v>
      </c>
      <c r="P88" s="45">
        <f t="shared" si="10"/>
        <v>0</v>
      </c>
      <c r="Q88" s="45">
        <f t="shared" si="11"/>
        <v>0</v>
      </c>
      <c r="R88" s="2">
        <f t="shared" si="6"/>
        <v>0</v>
      </c>
    </row>
    <row r="89" spans="1:18" ht="13">
      <c r="A89" s="3" t="s">
        <v>205</v>
      </c>
      <c r="B89" s="3">
        <v>246</v>
      </c>
      <c r="C89" s="3" t="s">
        <v>62</v>
      </c>
      <c r="D89" s="5" t="s">
        <v>206</v>
      </c>
      <c r="E89" s="3">
        <v>30</v>
      </c>
      <c r="F89" s="3">
        <v>21</v>
      </c>
      <c r="G89" s="3">
        <v>45</v>
      </c>
      <c r="H89" s="3">
        <v>0</v>
      </c>
      <c r="I89" s="3">
        <v>0</v>
      </c>
      <c r="J89" s="3">
        <v>1.2</v>
      </c>
      <c r="K89" s="3">
        <v>5002</v>
      </c>
      <c r="L89" s="45">
        <f t="shared" si="7"/>
        <v>1</v>
      </c>
      <c r="M89" s="2">
        <f t="shared" si="8"/>
        <v>56800</v>
      </c>
      <c r="N89" s="1">
        <f t="shared" si="9"/>
        <v>0</v>
      </c>
      <c r="O89" s="45">
        <v>0</v>
      </c>
      <c r="P89" s="45">
        <f t="shared" si="10"/>
        <v>0</v>
      </c>
      <c r="Q89" s="45">
        <f t="shared" si="11"/>
        <v>0</v>
      </c>
      <c r="R89" s="2">
        <f t="shared" si="6"/>
        <v>0</v>
      </c>
    </row>
    <row r="90" spans="1:18" ht="13">
      <c r="A90" s="3" t="s">
        <v>207</v>
      </c>
      <c r="B90" s="3">
        <v>238</v>
      </c>
      <c r="C90" s="3" t="s">
        <v>62</v>
      </c>
      <c r="D90" s="5" t="s">
        <v>208</v>
      </c>
      <c r="E90" s="3">
        <v>25</v>
      </c>
      <c r="F90" s="3">
        <v>20</v>
      </c>
      <c r="G90" s="3">
        <f>8.5*5</f>
        <v>42.5</v>
      </c>
      <c r="H90" s="3">
        <v>0</v>
      </c>
      <c r="I90" s="3">
        <v>0</v>
      </c>
      <c r="J90" s="3">
        <v>1.2</v>
      </c>
      <c r="K90" s="3">
        <v>5002</v>
      </c>
      <c r="L90" s="45">
        <f t="shared" si="7"/>
        <v>1</v>
      </c>
      <c r="M90" s="2">
        <f t="shared" si="8"/>
        <v>56800</v>
      </c>
      <c r="N90" s="1">
        <f t="shared" si="9"/>
        <v>0</v>
      </c>
      <c r="O90" s="45">
        <v>0</v>
      </c>
      <c r="P90" s="45">
        <f t="shared" si="10"/>
        <v>0</v>
      </c>
      <c r="Q90" s="45">
        <f t="shared" si="11"/>
        <v>0</v>
      </c>
      <c r="R90" s="2">
        <f t="shared" si="6"/>
        <v>0</v>
      </c>
    </row>
    <row r="91" spans="1:18" ht="13">
      <c r="A91" s="3" t="s">
        <v>209</v>
      </c>
      <c r="B91" s="3">
        <v>234</v>
      </c>
      <c r="C91" s="3" t="s">
        <v>62</v>
      </c>
      <c r="D91" s="5" t="s">
        <v>210</v>
      </c>
      <c r="E91" s="3">
        <v>30</v>
      </c>
      <c r="F91" s="3">
        <v>8</v>
      </c>
      <c r="G91" s="3">
        <f>10*5+7+4</f>
        <v>61</v>
      </c>
      <c r="H91" s="3">
        <v>0</v>
      </c>
      <c r="I91" s="3">
        <v>0</v>
      </c>
      <c r="J91" s="3">
        <v>1.2</v>
      </c>
      <c r="K91" s="3">
        <v>5002</v>
      </c>
      <c r="L91" s="45">
        <f t="shared" si="7"/>
        <v>0</v>
      </c>
      <c r="M91" s="2">
        <f t="shared" si="8"/>
        <v>56800</v>
      </c>
      <c r="N91" s="1">
        <f t="shared" si="9"/>
        <v>0</v>
      </c>
      <c r="O91" s="45">
        <v>0</v>
      </c>
      <c r="P91" s="45">
        <f t="shared" si="10"/>
        <v>0</v>
      </c>
      <c r="Q91" s="45">
        <f t="shared" si="11"/>
        <v>0</v>
      </c>
      <c r="R91" s="2">
        <f t="shared" si="6"/>
        <v>0</v>
      </c>
    </row>
    <row r="92" spans="1:18" ht="13">
      <c r="A92" s="3" t="s">
        <v>211</v>
      </c>
      <c r="B92" s="3">
        <v>844</v>
      </c>
      <c r="C92" s="3" t="s">
        <v>85</v>
      </c>
      <c r="D92" s="5" t="s">
        <v>212</v>
      </c>
      <c r="E92" s="3">
        <v>10</v>
      </c>
      <c r="F92" s="3">
        <v>5</v>
      </c>
      <c r="G92" s="3">
        <f>13.5*5+8</f>
        <v>75.5</v>
      </c>
      <c r="H92" s="3">
        <v>7.5</v>
      </c>
      <c r="I92" s="3">
        <v>0</v>
      </c>
      <c r="J92" s="3">
        <v>1.5</v>
      </c>
      <c r="K92" s="3">
        <v>6737</v>
      </c>
      <c r="L92" s="45">
        <f t="shared" si="7"/>
        <v>0</v>
      </c>
      <c r="M92" s="2">
        <f t="shared" si="8"/>
        <v>56800</v>
      </c>
      <c r="N92" s="1">
        <f t="shared" si="9"/>
        <v>0</v>
      </c>
      <c r="O92" s="45">
        <v>0</v>
      </c>
      <c r="P92" s="45">
        <f t="shared" si="10"/>
        <v>0</v>
      </c>
      <c r="Q92" s="45">
        <f t="shared" si="11"/>
        <v>0</v>
      </c>
      <c r="R92" s="2">
        <f t="shared" si="6"/>
        <v>0</v>
      </c>
    </row>
    <row r="93" spans="1:18" ht="13">
      <c r="A93" s="3" t="s">
        <v>213</v>
      </c>
      <c r="B93" s="3">
        <v>846</v>
      </c>
      <c r="C93" s="3" t="s">
        <v>85</v>
      </c>
      <c r="D93" s="5" t="s">
        <v>214</v>
      </c>
      <c r="E93" s="3">
        <v>52.5</v>
      </c>
      <c r="F93" s="3">
        <v>20</v>
      </c>
      <c r="G93" s="3">
        <v>44</v>
      </c>
      <c r="H93" s="3">
        <v>0</v>
      </c>
      <c r="I93" s="3">
        <v>0</v>
      </c>
      <c r="J93" s="3">
        <v>1.5</v>
      </c>
      <c r="K93" s="3">
        <v>6737</v>
      </c>
      <c r="L93" s="45">
        <f t="shared" si="7"/>
        <v>1</v>
      </c>
      <c r="M93" s="2">
        <f t="shared" si="8"/>
        <v>6990</v>
      </c>
      <c r="N93" s="1">
        <f t="shared" si="9"/>
        <v>0</v>
      </c>
      <c r="O93" s="45">
        <v>0</v>
      </c>
      <c r="P93" s="45">
        <f t="shared" si="10"/>
        <v>0</v>
      </c>
      <c r="Q93" s="45">
        <f t="shared" si="11"/>
        <v>0</v>
      </c>
      <c r="R93" s="2">
        <f t="shared" si="6"/>
        <v>0</v>
      </c>
    </row>
    <row r="94" spans="1:18" ht="13">
      <c r="A94" s="3" t="s">
        <v>215</v>
      </c>
      <c r="B94" s="3">
        <v>868</v>
      </c>
      <c r="C94" s="3" t="s">
        <v>85</v>
      </c>
      <c r="D94" s="5" t="s">
        <v>216</v>
      </c>
      <c r="E94" s="3">
        <v>30</v>
      </c>
      <c r="F94" s="3">
        <v>21</v>
      </c>
      <c r="G94" s="3">
        <v>39</v>
      </c>
      <c r="H94" s="3">
        <v>0</v>
      </c>
      <c r="I94" s="3">
        <v>0</v>
      </c>
      <c r="J94" s="3">
        <v>1.5</v>
      </c>
      <c r="K94" s="3">
        <v>6815</v>
      </c>
      <c r="L94" s="45">
        <f t="shared" si="7"/>
        <v>1</v>
      </c>
      <c r="M94" s="2">
        <f t="shared" si="8"/>
        <v>56800</v>
      </c>
      <c r="N94" s="1">
        <f t="shared" si="9"/>
        <v>0</v>
      </c>
      <c r="O94" s="45">
        <v>0</v>
      </c>
      <c r="P94" s="45">
        <f t="shared" si="10"/>
        <v>0</v>
      </c>
      <c r="Q94" s="45">
        <f t="shared" si="11"/>
        <v>0</v>
      </c>
      <c r="R94" s="2">
        <f t="shared" si="6"/>
        <v>0</v>
      </c>
    </row>
    <row r="95" spans="1:18" ht="13">
      <c r="A95" s="3" t="s">
        <v>217</v>
      </c>
      <c r="B95" s="3">
        <v>886</v>
      </c>
      <c r="C95" s="3" t="s">
        <v>85</v>
      </c>
      <c r="D95" s="5" t="s">
        <v>218</v>
      </c>
      <c r="E95" s="3">
        <v>0</v>
      </c>
      <c r="F95" s="3">
        <v>10</v>
      </c>
      <c r="G95" s="3">
        <v>40</v>
      </c>
      <c r="H95" s="3">
        <v>0</v>
      </c>
      <c r="I95" s="3">
        <v>0</v>
      </c>
      <c r="J95" s="3">
        <v>1.3</v>
      </c>
      <c r="K95" s="3">
        <v>6921</v>
      </c>
      <c r="L95" s="45">
        <f t="shared" si="7"/>
        <v>0</v>
      </c>
      <c r="M95" s="2">
        <f t="shared" si="8"/>
        <v>56800</v>
      </c>
      <c r="N95" s="1">
        <f t="shared" si="9"/>
        <v>0</v>
      </c>
      <c r="O95" s="45">
        <v>0</v>
      </c>
      <c r="P95" s="45">
        <f t="shared" si="10"/>
        <v>0</v>
      </c>
      <c r="Q95" s="45">
        <f t="shared" si="11"/>
        <v>0</v>
      </c>
      <c r="R95" s="2">
        <f t="shared" si="6"/>
        <v>0</v>
      </c>
    </row>
    <row r="96" spans="1:18" ht="13">
      <c r="A96" s="3" t="s">
        <v>219</v>
      </c>
      <c r="B96" s="3">
        <v>890</v>
      </c>
      <c r="C96" s="3" t="s">
        <v>85</v>
      </c>
      <c r="D96" s="5" t="s">
        <v>220</v>
      </c>
      <c r="E96" s="3">
        <v>45</v>
      </c>
      <c r="F96" s="3">
        <v>40</v>
      </c>
      <c r="G96" s="3">
        <v>24</v>
      </c>
      <c r="H96" s="3">
        <v>3</v>
      </c>
      <c r="I96" s="3">
        <v>0</v>
      </c>
      <c r="J96" s="3">
        <v>1.2</v>
      </c>
      <c r="K96" s="3">
        <v>6921</v>
      </c>
      <c r="L96" s="45">
        <f t="shared" si="7"/>
        <v>1</v>
      </c>
      <c r="M96" s="2">
        <f t="shared" si="8"/>
        <v>56800</v>
      </c>
      <c r="N96" s="1">
        <f t="shared" si="9"/>
        <v>0</v>
      </c>
      <c r="O96" s="45">
        <v>0</v>
      </c>
      <c r="P96" s="45">
        <f t="shared" si="10"/>
        <v>0</v>
      </c>
      <c r="Q96" s="45">
        <f t="shared" si="11"/>
        <v>0</v>
      </c>
      <c r="R96" s="2">
        <f t="shared" si="6"/>
        <v>0</v>
      </c>
    </row>
    <row r="97" spans="1:18" ht="13">
      <c r="A97" s="3" t="s">
        <v>221</v>
      </c>
      <c r="B97" s="3">
        <v>910</v>
      </c>
      <c r="C97" s="3" t="s">
        <v>85</v>
      </c>
      <c r="D97" s="5" t="s">
        <v>222</v>
      </c>
      <c r="E97" s="3">
        <v>20</v>
      </c>
      <c r="F97" s="3">
        <v>28</v>
      </c>
      <c r="G97" s="3">
        <f>15*7-3</f>
        <v>102</v>
      </c>
      <c r="H97" s="3">
        <v>53</v>
      </c>
      <c r="I97" s="3">
        <v>5</v>
      </c>
      <c r="J97" s="3">
        <v>1.1000000000000001</v>
      </c>
      <c r="K97" s="3">
        <v>6595</v>
      </c>
      <c r="L97" s="45">
        <f t="shared" si="7"/>
        <v>1</v>
      </c>
      <c r="M97" s="2">
        <f t="shared" si="8"/>
        <v>56800</v>
      </c>
      <c r="N97" s="1">
        <f t="shared" si="9"/>
        <v>0</v>
      </c>
      <c r="O97" s="45">
        <v>0</v>
      </c>
      <c r="P97" s="45">
        <f t="shared" si="10"/>
        <v>0</v>
      </c>
      <c r="Q97" s="45">
        <f t="shared" si="11"/>
        <v>0</v>
      </c>
      <c r="R97" s="2">
        <f t="shared" si="6"/>
        <v>0</v>
      </c>
    </row>
    <row r="98" spans="1:18" ht="13">
      <c r="A98" s="3" t="s">
        <v>223</v>
      </c>
      <c r="B98" s="25">
        <v>914</v>
      </c>
      <c r="C98" s="25" t="s">
        <v>85</v>
      </c>
      <c r="D98" s="44" t="s">
        <v>224</v>
      </c>
      <c r="E98" s="3">
        <v>10</v>
      </c>
      <c r="F98" s="3">
        <v>13</v>
      </c>
      <c r="G98" s="3">
        <v>35</v>
      </c>
      <c r="H98" s="3">
        <v>0</v>
      </c>
      <c r="I98" s="3">
        <v>0</v>
      </c>
      <c r="J98" s="3">
        <v>1.1000000000000001</v>
      </c>
      <c r="K98" s="3">
        <v>6595</v>
      </c>
      <c r="L98" s="45">
        <f t="shared" si="7"/>
        <v>0</v>
      </c>
      <c r="M98" s="2">
        <f t="shared" si="8"/>
        <v>56800</v>
      </c>
      <c r="N98" s="1">
        <f t="shared" si="9"/>
        <v>0</v>
      </c>
      <c r="O98" s="45">
        <v>0</v>
      </c>
      <c r="P98" s="45">
        <f t="shared" si="10"/>
        <v>0</v>
      </c>
      <c r="Q98" s="45">
        <f t="shared" si="11"/>
        <v>0</v>
      </c>
      <c r="R98" s="2">
        <f t="shared" si="6"/>
        <v>0</v>
      </c>
    </row>
    <row r="99" spans="1:18" ht="13">
      <c r="A99" s="3" t="s">
        <v>225</v>
      </c>
      <c r="B99" s="25">
        <v>932</v>
      </c>
      <c r="C99" s="25" t="s">
        <v>85</v>
      </c>
      <c r="D99" s="44" t="s">
        <v>226</v>
      </c>
      <c r="E99" s="3">
        <f>AVERAGE(45,120)</f>
        <v>82.5</v>
      </c>
      <c r="F99" s="3">
        <v>35</v>
      </c>
      <c r="G99" s="3">
        <v>104</v>
      </c>
      <c r="H99" s="3">
        <v>49</v>
      </c>
      <c r="I99" s="3">
        <v>0</v>
      </c>
      <c r="J99" s="3">
        <v>1</v>
      </c>
      <c r="K99" s="3">
        <v>5971</v>
      </c>
      <c r="L99" s="45">
        <f t="shared" si="7"/>
        <v>1</v>
      </c>
      <c r="M99" s="2">
        <f t="shared" si="8"/>
        <v>6990</v>
      </c>
      <c r="N99" s="1">
        <f t="shared" si="9"/>
        <v>0</v>
      </c>
      <c r="O99" s="45">
        <v>0</v>
      </c>
      <c r="P99" s="45">
        <f t="shared" si="10"/>
        <v>0</v>
      </c>
      <c r="Q99" s="45">
        <f t="shared" si="11"/>
        <v>0</v>
      </c>
      <c r="R99" s="2">
        <f t="shared" si="6"/>
        <v>0</v>
      </c>
    </row>
    <row r="100" spans="1:18" ht="13">
      <c r="A100" s="3" t="s">
        <v>227</v>
      </c>
      <c r="B100" s="25">
        <v>934</v>
      </c>
      <c r="C100" s="25" t="s">
        <v>85</v>
      </c>
      <c r="D100" s="44" t="s">
        <v>228</v>
      </c>
      <c r="E100" s="3">
        <v>60</v>
      </c>
      <c r="F100" s="3">
        <v>21</v>
      </c>
      <c r="G100" s="3">
        <v>42</v>
      </c>
      <c r="H100" s="3">
        <v>0</v>
      </c>
      <c r="I100" s="3">
        <v>0</v>
      </c>
      <c r="J100" s="3">
        <v>1</v>
      </c>
      <c r="K100" s="3">
        <v>5971</v>
      </c>
      <c r="L100" s="45">
        <f t="shared" si="7"/>
        <v>1</v>
      </c>
      <c r="M100" s="2">
        <f t="shared" si="8"/>
        <v>6990</v>
      </c>
      <c r="N100" s="1">
        <f t="shared" si="9"/>
        <v>0</v>
      </c>
      <c r="O100" s="45">
        <v>0</v>
      </c>
      <c r="P100" s="45">
        <f t="shared" si="10"/>
        <v>0</v>
      </c>
      <c r="Q100" s="45">
        <f t="shared" si="11"/>
        <v>0</v>
      </c>
      <c r="R100" s="2">
        <f t="shared" si="6"/>
        <v>0</v>
      </c>
    </row>
    <row r="101" spans="1:18" ht="13">
      <c r="A101" s="3" t="s">
        <v>229</v>
      </c>
      <c r="B101" s="25">
        <v>936</v>
      </c>
      <c r="C101" s="25" t="s">
        <v>85</v>
      </c>
      <c r="D101" s="44" t="s">
        <v>230</v>
      </c>
      <c r="E101" s="3">
        <v>30</v>
      </c>
      <c r="F101" s="3">
        <v>14</v>
      </c>
      <c r="G101" s="3">
        <f>10+5+30</f>
        <v>45</v>
      </c>
      <c r="H101" s="3">
        <v>0</v>
      </c>
      <c r="I101" s="3">
        <v>2</v>
      </c>
      <c r="J101" s="3">
        <v>1</v>
      </c>
      <c r="K101" s="3">
        <v>5945</v>
      </c>
      <c r="L101" s="45">
        <f t="shared" si="7"/>
        <v>0</v>
      </c>
      <c r="M101" s="2">
        <f t="shared" si="8"/>
        <v>56800</v>
      </c>
      <c r="N101" s="1">
        <f t="shared" si="9"/>
        <v>0</v>
      </c>
      <c r="O101" s="45">
        <v>0</v>
      </c>
      <c r="P101" s="45">
        <f t="shared" si="10"/>
        <v>0</v>
      </c>
      <c r="Q101" s="45">
        <f t="shared" si="11"/>
        <v>0</v>
      </c>
      <c r="R101" s="2">
        <f t="shared" si="6"/>
        <v>0</v>
      </c>
    </row>
    <row r="102" spans="1:18" ht="13">
      <c r="A102" s="3" t="s">
        <v>231</v>
      </c>
      <c r="B102" s="25">
        <v>935</v>
      </c>
      <c r="C102" s="25" t="s">
        <v>85</v>
      </c>
      <c r="D102" s="44" t="s">
        <v>340</v>
      </c>
      <c r="E102" s="3">
        <v>90</v>
      </c>
      <c r="F102" s="3">
        <v>70</v>
      </c>
      <c r="G102" s="3">
        <v>30</v>
      </c>
      <c r="H102" s="3">
        <v>18</v>
      </c>
      <c r="I102" s="3">
        <v>14</v>
      </c>
      <c r="J102" s="3">
        <v>1</v>
      </c>
      <c r="K102" s="3">
        <v>5971</v>
      </c>
      <c r="L102" s="45">
        <f t="shared" si="7"/>
        <v>2</v>
      </c>
      <c r="M102" s="2">
        <f t="shared" si="8"/>
        <v>6990</v>
      </c>
      <c r="N102" s="1">
        <f t="shared" si="9"/>
        <v>0</v>
      </c>
      <c r="O102" s="45">
        <v>0</v>
      </c>
      <c r="P102" s="45">
        <f t="shared" si="10"/>
        <v>0</v>
      </c>
      <c r="Q102" s="45">
        <f t="shared" si="11"/>
        <v>0</v>
      </c>
      <c r="R102" s="2">
        <f t="shared" si="6"/>
        <v>0</v>
      </c>
    </row>
    <row r="103" spans="1:18" ht="13">
      <c r="A103" s="3" t="s">
        <v>233</v>
      </c>
      <c r="B103" s="25">
        <v>937</v>
      </c>
      <c r="C103" s="25" t="s">
        <v>85</v>
      </c>
      <c r="D103" s="44" t="s">
        <v>339</v>
      </c>
      <c r="E103" s="3">
        <v>40</v>
      </c>
      <c r="F103" s="3">
        <v>30</v>
      </c>
      <c r="G103" s="3">
        <v>62</v>
      </c>
      <c r="H103" s="3">
        <v>12</v>
      </c>
      <c r="I103" s="3">
        <v>9</v>
      </c>
      <c r="J103" s="3">
        <v>0.9</v>
      </c>
      <c r="K103" s="3">
        <v>5795</v>
      </c>
      <c r="L103" s="45">
        <f t="shared" si="7"/>
        <v>1</v>
      </c>
      <c r="M103" s="2">
        <f t="shared" si="8"/>
        <v>56800</v>
      </c>
      <c r="N103" s="1">
        <f t="shared" si="9"/>
        <v>0</v>
      </c>
      <c r="O103" s="45">
        <v>0</v>
      </c>
      <c r="P103" s="45">
        <f t="shared" si="10"/>
        <v>0</v>
      </c>
      <c r="Q103" s="45">
        <f t="shared" si="11"/>
        <v>0</v>
      </c>
      <c r="R103" s="2">
        <f t="shared" si="6"/>
        <v>0</v>
      </c>
    </row>
    <row r="104" spans="1:18" ht="13">
      <c r="A104" s="3" t="s">
        <v>235</v>
      </c>
      <c r="B104" s="25">
        <v>945</v>
      </c>
      <c r="C104" s="25" t="s">
        <v>85</v>
      </c>
      <c r="D104" s="44" t="s">
        <v>236</v>
      </c>
      <c r="E104" s="3">
        <v>67.5</v>
      </c>
      <c r="F104" s="3">
        <v>15</v>
      </c>
      <c r="G104" s="3">
        <f>3+8+3+6+3+4+3+8+3+8</f>
        <v>49</v>
      </c>
      <c r="H104" s="3">
        <f>1+1+1</f>
        <v>3</v>
      </c>
      <c r="I104" s="3">
        <v>0</v>
      </c>
      <c r="J104" s="3">
        <v>0.9</v>
      </c>
      <c r="K104" s="3">
        <v>5713</v>
      </c>
      <c r="L104" s="45">
        <f t="shared" si="7"/>
        <v>0</v>
      </c>
      <c r="M104" s="2">
        <f t="shared" si="8"/>
        <v>6990</v>
      </c>
      <c r="N104" s="1">
        <f t="shared" si="9"/>
        <v>0</v>
      </c>
      <c r="O104" s="45">
        <v>0</v>
      </c>
      <c r="P104" s="45">
        <f t="shared" si="10"/>
        <v>0</v>
      </c>
      <c r="Q104" s="45">
        <f t="shared" si="11"/>
        <v>0</v>
      </c>
      <c r="R104" s="2">
        <f t="shared" si="6"/>
        <v>0</v>
      </c>
    </row>
    <row r="105" spans="1:18" ht="13">
      <c r="A105" s="3" t="s">
        <v>237</v>
      </c>
      <c r="B105" s="25">
        <v>949</v>
      </c>
      <c r="C105" s="25" t="s">
        <v>85</v>
      </c>
      <c r="D105" s="44" t="s">
        <v>238</v>
      </c>
      <c r="E105" s="3">
        <v>0</v>
      </c>
      <c r="F105" s="3">
        <v>7</v>
      </c>
      <c r="G105" s="3">
        <f>3.5+4+3.5+4+3.5+4+3.5+4+3.5+4</f>
        <v>37.5</v>
      </c>
      <c r="H105" s="3">
        <v>0</v>
      </c>
      <c r="I105" s="3">
        <v>0</v>
      </c>
      <c r="J105" s="3">
        <v>0.9</v>
      </c>
      <c r="K105" s="3">
        <v>5713</v>
      </c>
      <c r="L105" s="45">
        <f t="shared" si="7"/>
        <v>0</v>
      </c>
      <c r="M105" s="2">
        <f t="shared" si="8"/>
        <v>56800</v>
      </c>
      <c r="N105" s="1">
        <f t="shared" si="9"/>
        <v>0</v>
      </c>
      <c r="O105" s="45">
        <v>0</v>
      </c>
      <c r="P105" s="45">
        <f t="shared" si="10"/>
        <v>0</v>
      </c>
      <c r="Q105" s="45">
        <f t="shared" si="11"/>
        <v>0</v>
      </c>
      <c r="R105" s="2">
        <f t="shared" si="6"/>
        <v>0</v>
      </c>
    </row>
    <row r="106" spans="1:18" ht="13">
      <c r="A106" s="3" t="s">
        <v>239</v>
      </c>
      <c r="B106" s="25">
        <v>956</v>
      </c>
      <c r="C106" s="25" t="s">
        <v>85</v>
      </c>
      <c r="D106" s="44" t="s">
        <v>240</v>
      </c>
      <c r="E106" s="3">
        <v>60</v>
      </c>
      <c r="F106" s="3">
        <v>20</v>
      </c>
      <c r="G106" s="3">
        <v>32</v>
      </c>
      <c r="H106" s="3">
        <v>0</v>
      </c>
      <c r="I106" s="3">
        <v>0</v>
      </c>
      <c r="J106" s="3">
        <v>0.8</v>
      </c>
      <c r="K106" s="3">
        <v>4582</v>
      </c>
      <c r="L106" s="45">
        <f t="shared" si="7"/>
        <v>1</v>
      </c>
      <c r="M106" s="2">
        <f t="shared" si="8"/>
        <v>6990</v>
      </c>
      <c r="N106" s="1">
        <f t="shared" si="9"/>
        <v>0</v>
      </c>
      <c r="O106" s="45">
        <v>0</v>
      </c>
      <c r="P106" s="45">
        <f t="shared" si="10"/>
        <v>0</v>
      </c>
      <c r="Q106" s="45">
        <f t="shared" si="11"/>
        <v>0</v>
      </c>
      <c r="R106" s="2">
        <f t="shared" si="6"/>
        <v>0</v>
      </c>
    </row>
    <row r="107" spans="1:18" ht="13">
      <c r="A107" s="3" t="s">
        <v>241</v>
      </c>
      <c r="B107" s="25">
        <v>960</v>
      </c>
      <c r="C107" s="25" t="s">
        <v>85</v>
      </c>
      <c r="D107" s="44" t="s">
        <v>242</v>
      </c>
      <c r="E107" s="3">
        <v>82.5</v>
      </c>
      <c r="F107" s="3">
        <v>20</v>
      </c>
      <c r="G107" s="3">
        <f>4+35</f>
        <v>39</v>
      </c>
      <c r="H107" s="3">
        <v>0</v>
      </c>
      <c r="I107" s="3">
        <v>0</v>
      </c>
      <c r="J107" s="3">
        <v>0.8</v>
      </c>
      <c r="K107" s="3">
        <v>4582</v>
      </c>
      <c r="L107" s="45">
        <f t="shared" si="7"/>
        <v>1</v>
      </c>
      <c r="M107" s="2">
        <f t="shared" si="8"/>
        <v>6990</v>
      </c>
      <c r="N107" s="1">
        <f t="shared" si="9"/>
        <v>0</v>
      </c>
      <c r="O107" s="45">
        <v>0</v>
      </c>
      <c r="P107" s="45">
        <f t="shared" si="10"/>
        <v>0</v>
      </c>
      <c r="Q107" s="45">
        <f t="shared" si="11"/>
        <v>0</v>
      </c>
      <c r="R107" s="2">
        <f t="shared" si="6"/>
        <v>0</v>
      </c>
    </row>
    <row r="108" spans="1:18" ht="13">
      <c r="A108" s="3" t="s">
        <v>243</v>
      </c>
      <c r="B108" s="25">
        <v>962</v>
      </c>
      <c r="C108" s="25" t="s">
        <v>85</v>
      </c>
      <c r="D108" s="44" t="s">
        <v>244</v>
      </c>
      <c r="E108" s="3">
        <v>45</v>
      </c>
      <c r="F108" s="3">
        <v>20</v>
      </c>
      <c r="G108" s="3">
        <v>44</v>
      </c>
      <c r="H108" s="3">
        <v>0</v>
      </c>
      <c r="I108" s="3">
        <v>0</v>
      </c>
      <c r="J108" s="3">
        <v>0.8</v>
      </c>
      <c r="K108" s="3">
        <v>4582</v>
      </c>
      <c r="L108" s="45">
        <f t="shared" si="7"/>
        <v>1</v>
      </c>
      <c r="M108" s="2">
        <f t="shared" si="8"/>
        <v>56800</v>
      </c>
      <c r="N108" s="1">
        <f t="shared" si="9"/>
        <v>0</v>
      </c>
      <c r="O108" s="45">
        <v>0</v>
      </c>
      <c r="P108" s="45">
        <f t="shared" si="10"/>
        <v>0</v>
      </c>
      <c r="Q108" s="45">
        <f t="shared" si="11"/>
        <v>0</v>
      </c>
      <c r="R108" s="2">
        <f t="shared" si="6"/>
        <v>0</v>
      </c>
    </row>
    <row r="109" spans="1:18" ht="13">
      <c r="A109" s="3" t="s">
        <v>245</v>
      </c>
      <c r="B109" s="25">
        <v>963</v>
      </c>
      <c r="C109" s="25" t="s">
        <v>85</v>
      </c>
      <c r="D109" s="44" t="s">
        <v>246</v>
      </c>
      <c r="E109" s="3">
        <v>30</v>
      </c>
      <c r="F109" s="3">
        <v>15</v>
      </c>
      <c r="G109" s="3">
        <f>8.5*5</f>
        <v>42.5</v>
      </c>
      <c r="H109" s="3">
        <v>0</v>
      </c>
      <c r="I109" s="3">
        <v>0</v>
      </c>
      <c r="J109" s="3">
        <v>0.8</v>
      </c>
      <c r="K109" s="3">
        <v>4248</v>
      </c>
      <c r="L109" s="45">
        <f t="shared" si="7"/>
        <v>0</v>
      </c>
      <c r="M109" s="2">
        <f t="shared" si="8"/>
        <v>56800</v>
      </c>
      <c r="N109" s="1">
        <f t="shared" si="9"/>
        <v>0</v>
      </c>
      <c r="O109" s="45">
        <v>0</v>
      </c>
      <c r="P109" s="45">
        <f t="shared" si="10"/>
        <v>0</v>
      </c>
      <c r="Q109" s="45">
        <f t="shared" si="11"/>
        <v>0</v>
      </c>
      <c r="R109" s="2">
        <f t="shared" si="6"/>
        <v>0</v>
      </c>
    </row>
    <row r="110" spans="1:18" ht="13">
      <c r="A110" s="3" t="s">
        <v>247</v>
      </c>
      <c r="B110" s="25">
        <v>980</v>
      </c>
      <c r="C110" s="25" t="s">
        <v>85</v>
      </c>
      <c r="D110" s="44" t="s">
        <v>248</v>
      </c>
      <c r="E110" s="3">
        <v>30</v>
      </c>
      <c r="F110" s="3">
        <v>40</v>
      </c>
      <c r="G110" s="3">
        <f>9*3+8.5*2</f>
        <v>44</v>
      </c>
      <c r="H110" s="3">
        <v>0</v>
      </c>
      <c r="I110" s="3">
        <v>7</v>
      </c>
      <c r="J110" s="3">
        <v>0.7</v>
      </c>
      <c r="K110" s="3">
        <v>3894</v>
      </c>
      <c r="L110" s="45">
        <f t="shared" si="7"/>
        <v>1</v>
      </c>
      <c r="M110" s="2">
        <f t="shared" si="8"/>
        <v>56800</v>
      </c>
      <c r="N110" s="1">
        <f t="shared" si="9"/>
        <v>0</v>
      </c>
      <c r="O110" s="45">
        <v>0</v>
      </c>
      <c r="P110" s="45">
        <f t="shared" si="10"/>
        <v>0</v>
      </c>
      <c r="Q110" s="45">
        <f t="shared" si="11"/>
        <v>0</v>
      </c>
      <c r="R110" s="2">
        <f t="shared" si="6"/>
        <v>0</v>
      </c>
    </row>
    <row r="111" spans="1:18" ht="13">
      <c r="A111" s="3" t="s">
        <v>249</v>
      </c>
      <c r="B111" s="25">
        <v>1136</v>
      </c>
      <c r="C111" s="25" t="s">
        <v>250</v>
      </c>
      <c r="D111" s="44" t="s">
        <v>251</v>
      </c>
      <c r="E111" s="3">
        <v>60</v>
      </c>
      <c r="F111" s="3">
        <v>120</v>
      </c>
      <c r="G111" s="3">
        <v>119</v>
      </c>
      <c r="H111" s="3">
        <v>35</v>
      </c>
      <c r="I111" s="3">
        <v>16</v>
      </c>
      <c r="J111" s="3">
        <v>0.5</v>
      </c>
      <c r="K111" s="3">
        <v>3587</v>
      </c>
      <c r="L111" s="45">
        <f t="shared" si="7"/>
        <v>2</v>
      </c>
      <c r="M111" s="2">
        <f t="shared" si="8"/>
        <v>6990</v>
      </c>
      <c r="N111" s="1">
        <f t="shared" si="9"/>
        <v>0</v>
      </c>
      <c r="O111" s="45">
        <v>0</v>
      </c>
      <c r="P111" s="45">
        <f t="shared" si="10"/>
        <v>0</v>
      </c>
      <c r="Q111" s="45">
        <f t="shared" si="11"/>
        <v>0</v>
      </c>
      <c r="R111" s="2">
        <f t="shared" si="6"/>
        <v>0</v>
      </c>
    </row>
    <row r="112" spans="1:18" ht="13">
      <c r="A112" s="3" t="s">
        <v>252</v>
      </c>
      <c r="B112" s="25">
        <v>989</v>
      </c>
      <c r="C112" s="25" t="s">
        <v>85</v>
      </c>
      <c r="D112" s="44" t="s">
        <v>253</v>
      </c>
      <c r="E112" s="3">
        <v>15</v>
      </c>
      <c r="F112" s="3">
        <v>23</v>
      </c>
      <c r="G112" s="3">
        <v>44</v>
      </c>
      <c r="H112" s="3">
        <v>0</v>
      </c>
      <c r="I112" s="3">
        <v>0</v>
      </c>
      <c r="J112" s="3">
        <v>0.5</v>
      </c>
      <c r="K112" s="3">
        <v>3969</v>
      </c>
      <c r="L112" s="45">
        <f t="shared" si="7"/>
        <v>1</v>
      </c>
      <c r="M112" s="2">
        <f t="shared" si="8"/>
        <v>56800</v>
      </c>
      <c r="N112" s="1">
        <f t="shared" si="9"/>
        <v>0</v>
      </c>
      <c r="O112" s="45">
        <v>0</v>
      </c>
      <c r="P112" s="45">
        <f t="shared" si="10"/>
        <v>0</v>
      </c>
      <c r="Q112" s="45">
        <f t="shared" si="11"/>
        <v>0</v>
      </c>
      <c r="R112" s="2">
        <f t="shared" si="6"/>
        <v>0</v>
      </c>
    </row>
    <row r="113" spans="1:18" ht="13">
      <c r="A113" s="3" t="s">
        <v>254</v>
      </c>
      <c r="B113" s="3">
        <v>995</v>
      </c>
      <c r="C113" s="3" t="s">
        <v>85</v>
      </c>
      <c r="D113" s="5" t="s">
        <v>255</v>
      </c>
      <c r="E113" s="3">
        <v>27.5</v>
      </c>
      <c r="F113" s="3">
        <v>32</v>
      </c>
      <c r="G113" s="3">
        <v>59</v>
      </c>
      <c r="H113" s="3">
        <v>0</v>
      </c>
      <c r="I113" s="3">
        <v>3</v>
      </c>
      <c r="J113" s="3">
        <v>0.5</v>
      </c>
      <c r="K113" s="3">
        <v>3579</v>
      </c>
      <c r="L113" s="45">
        <f t="shared" si="7"/>
        <v>1</v>
      </c>
      <c r="M113" s="2">
        <f t="shared" si="8"/>
        <v>56800</v>
      </c>
      <c r="N113" s="1">
        <f t="shared" si="9"/>
        <v>0</v>
      </c>
      <c r="O113" s="45">
        <v>0</v>
      </c>
      <c r="P113" s="45">
        <f t="shared" si="10"/>
        <v>0</v>
      </c>
      <c r="Q113" s="45">
        <f t="shared" si="11"/>
        <v>0</v>
      </c>
      <c r="R113" s="2">
        <f t="shared" si="6"/>
        <v>0</v>
      </c>
    </row>
    <row r="114" spans="1:18" ht="13">
      <c r="A114" s="3" t="s">
        <v>256</v>
      </c>
      <c r="B114" s="3">
        <v>1001</v>
      </c>
      <c r="C114" s="3" t="s">
        <v>85</v>
      </c>
      <c r="D114" s="5" t="s">
        <v>257</v>
      </c>
      <c r="E114" s="3">
        <v>60</v>
      </c>
      <c r="F114" s="3">
        <v>31</v>
      </c>
      <c r="G114" s="3">
        <v>76</v>
      </c>
      <c r="H114" s="3">
        <v>10</v>
      </c>
      <c r="I114" s="3">
        <v>0</v>
      </c>
      <c r="J114" s="3">
        <v>0.5</v>
      </c>
      <c r="K114" s="3">
        <v>3579</v>
      </c>
      <c r="L114" s="45">
        <f t="shared" si="7"/>
        <v>1</v>
      </c>
      <c r="M114" s="2">
        <f t="shared" si="8"/>
        <v>6990</v>
      </c>
      <c r="N114" s="1">
        <f t="shared" si="9"/>
        <v>0</v>
      </c>
      <c r="O114" s="45">
        <v>0</v>
      </c>
      <c r="P114" s="45">
        <f t="shared" si="10"/>
        <v>0</v>
      </c>
      <c r="Q114" s="45">
        <f t="shared" si="11"/>
        <v>0</v>
      </c>
      <c r="R114" s="2">
        <f t="shared" si="6"/>
        <v>0</v>
      </c>
    </row>
    <row r="115" spans="1:18" ht="13">
      <c r="A115" s="3" t="s">
        <v>258</v>
      </c>
      <c r="B115" s="3">
        <v>1003</v>
      </c>
      <c r="C115" s="3" t="s">
        <v>85</v>
      </c>
      <c r="D115" s="5" t="s">
        <v>259</v>
      </c>
      <c r="E115" s="3">
        <v>10</v>
      </c>
      <c r="F115" s="3">
        <v>26</v>
      </c>
      <c r="G115" s="3">
        <f>7*4+9</f>
        <v>37</v>
      </c>
      <c r="H115" s="3">
        <v>0</v>
      </c>
      <c r="I115" s="3">
        <v>0</v>
      </c>
      <c r="J115" s="3">
        <v>0.5</v>
      </c>
      <c r="K115" s="3">
        <v>3355</v>
      </c>
      <c r="L115" s="45">
        <f t="shared" si="7"/>
        <v>1</v>
      </c>
      <c r="M115" s="2">
        <f t="shared" si="8"/>
        <v>56800</v>
      </c>
      <c r="N115" s="1">
        <f t="shared" si="9"/>
        <v>0</v>
      </c>
      <c r="O115" s="45">
        <v>0</v>
      </c>
      <c r="P115" s="45">
        <f t="shared" si="10"/>
        <v>0</v>
      </c>
      <c r="Q115" s="45">
        <f t="shared" si="11"/>
        <v>0</v>
      </c>
      <c r="R115" s="2">
        <f t="shared" si="6"/>
        <v>0</v>
      </c>
    </row>
    <row r="116" spans="1:18" ht="13">
      <c r="A116" s="3" t="s">
        <v>260</v>
      </c>
      <c r="B116" s="3">
        <v>2964</v>
      </c>
      <c r="C116" s="3" t="s">
        <v>85</v>
      </c>
      <c r="D116" s="5" t="s">
        <v>261</v>
      </c>
      <c r="E116" s="3">
        <v>135</v>
      </c>
      <c r="F116" s="3">
        <v>90</v>
      </c>
      <c r="G116" s="3">
        <v>35</v>
      </c>
      <c r="H116" s="3">
        <v>0</v>
      </c>
      <c r="I116" s="3">
        <v>2</v>
      </c>
      <c r="J116" s="3">
        <v>0.5</v>
      </c>
      <c r="K116" s="3">
        <v>3396</v>
      </c>
      <c r="L116" s="45">
        <f t="shared" si="7"/>
        <v>2</v>
      </c>
      <c r="M116" s="2">
        <f t="shared" si="8"/>
        <v>6990</v>
      </c>
      <c r="N116" s="1">
        <f t="shared" si="9"/>
        <v>0</v>
      </c>
      <c r="O116" s="45">
        <v>0</v>
      </c>
      <c r="P116" s="45">
        <f t="shared" si="10"/>
        <v>0</v>
      </c>
      <c r="Q116" s="45">
        <f t="shared" si="11"/>
        <v>0</v>
      </c>
      <c r="R116" s="2">
        <f t="shared" si="6"/>
        <v>0</v>
      </c>
    </row>
    <row r="117" spans="1:18" ht="13">
      <c r="A117" s="3" t="s">
        <v>262</v>
      </c>
      <c r="B117" s="3">
        <v>1009</v>
      </c>
      <c r="C117" s="3" t="s">
        <v>85</v>
      </c>
      <c r="D117" s="5" t="s">
        <v>263</v>
      </c>
      <c r="E117" s="3">
        <v>75</v>
      </c>
      <c r="F117" s="3">
        <v>35</v>
      </c>
      <c r="G117" s="3">
        <v>37</v>
      </c>
      <c r="H117" s="3">
        <v>0</v>
      </c>
      <c r="I117" s="3">
        <v>0</v>
      </c>
      <c r="J117" s="3">
        <v>0.7</v>
      </c>
      <c r="K117" s="3">
        <v>3354</v>
      </c>
      <c r="L117" s="45">
        <f t="shared" si="7"/>
        <v>1</v>
      </c>
      <c r="M117" s="2">
        <f t="shared" si="8"/>
        <v>6990</v>
      </c>
      <c r="N117" s="1">
        <f t="shared" si="9"/>
        <v>0</v>
      </c>
      <c r="O117" s="45">
        <v>0</v>
      </c>
      <c r="P117" s="45">
        <f t="shared" si="10"/>
        <v>0</v>
      </c>
      <c r="Q117" s="45">
        <f t="shared" si="11"/>
        <v>0</v>
      </c>
      <c r="R117" s="2">
        <f t="shared" si="6"/>
        <v>0</v>
      </c>
    </row>
    <row r="118" spans="1:18" ht="13">
      <c r="A118" s="3" t="s">
        <v>264</v>
      </c>
      <c r="B118" s="3">
        <v>1011</v>
      </c>
      <c r="C118" s="3" t="s">
        <v>85</v>
      </c>
      <c r="D118" s="5" t="s">
        <v>265</v>
      </c>
      <c r="E118" s="3">
        <v>15</v>
      </c>
      <c r="F118" s="3">
        <v>70</v>
      </c>
      <c r="G118" s="3">
        <v>80</v>
      </c>
      <c r="H118" s="3">
        <v>6</v>
      </c>
      <c r="I118" s="3">
        <v>0</v>
      </c>
      <c r="J118" s="3">
        <v>0.7</v>
      </c>
      <c r="K118" s="3">
        <v>3314</v>
      </c>
      <c r="L118" s="45">
        <f t="shared" si="7"/>
        <v>2</v>
      </c>
      <c r="M118" s="2">
        <f t="shared" si="8"/>
        <v>56800</v>
      </c>
      <c r="N118" s="1">
        <f t="shared" si="9"/>
        <v>0</v>
      </c>
      <c r="O118" s="45">
        <v>0</v>
      </c>
      <c r="P118" s="45">
        <f t="shared" si="10"/>
        <v>0</v>
      </c>
      <c r="Q118" s="45">
        <f t="shared" si="11"/>
        <v>0</v>
      </c>
      <c r="R118" s="2">
        <f t="shared" si="6"/>
        <v>0</v>
      </c>
    </row>
    <row r="119" spans="1:18" ht="13">
      <c r="A119" s="25" t="s">
        <v>266</v>
      </c>
      <c r="B119" s="25">
        <v>1700</v>
      </c>
      <c r="C119" s="25" t="s">
        <v>85</v>
      </c>
      <c r="D119" s="44" t="s">
        <v>267</v>
      </c>
      <c r="E119" s="3">
        <v>60</v>
      </c>
      <c r="F119" s="3">
        <v>55</v>
      </c>
      <c r="G119" s="3">
        <v>58</v>
      </c>
      <c r="H119" s="3">
        <v>4</v>
      </c>
      <c r="I119" s="3">
        <v>0</v>
      </c>
      <c r="J119" s="3">
        <v>1.6</v>
      </c>
      <c r="K119" s="3">
        <v>1704</v>
      </c>
      <c r="L119" s="45">
        <f t="shared" si="7"/>
        <v>2</v>
      </c>
      <c r="M119" s="2">
        <f t="shared" si="8"/>
        <v>6990</v>
      </c>
      <c r="N119" s="1">
        <f t="shared" si="9"/>
        <v>0</v>
      </c>
      <c r="O119" s="45">
        <v>0</v>
      </c>
      <c r="P119" s="45">
        <f t="shared" si="10"/>
        <v>0</v>
      </c>
      <c r="Q119" s="45">
        <f t="shared" si="11"/>
        <v>0</v>
      </c>
      <c r="R119" s="2">
        <f t="shared" si="6"/>
        <v>0</v>
      </c>
    </row>
    <row r="120" spans="1:18" ht="13">
      <c r="A120" s="25" t="s">
        <v>268</v>
      </c>
      <c r="B120" s="25">
        <v>505</v>
      </c>
      <c r="C120" s="25" t="s">
        <v>269</v>
      </c>
      <c r="D120" s="44" t="s">
        <v>270</v>
      </c>
      <c r="E120" s="3">
        <v>240</v>
      </c>
      <c r="F120" s="3">
        <v>52</v>
      </c>
      <c r="G120" s="3">
        <v>69</v>
      </c>
      <c r="H120" s="3">
        <v>0</v>
      </c>
      <c r="I120" s="3">
        <v>0</v>
      </c>
      <c r="J120" s="3">
        <v>0.9</v>
      </c>
      <c r="K120" s="3">
        <v>2245</v>
      </c>
      <c r="L120" s="45">
        <f t="shared" si="7"/>
        <v>2</v>
      </c>
      <c r="M120" s="2">
        <f t="shared" si="8"/>
        <v>6990</v>
      </c>
      <c r="N120" s="1">
        <f t="shared" si="9"/>
        <v>0</v>
      </c>
      <c r="O120" s="45">
        <v>0</v>
      </c>
      <c r="P120" s="45">
        <f t="shared" si="10"/>
        <v>0</v>
      </c>
      <c r="Q120" s="45">
        <f t="shared" si="11"/>
        <v>0</v>
      </c>
      <c r="R120" s="2">
        <f t="shared" si="6"/>
        <v>0</v>
      </c>
    </row>
    <row r="121" spans="1:18" ht="13">
      <c r="A121" s="25" t="s">
        <v>271</v>
      </c>
      <c r="B121" s="25">
        <v>265</v>
      </c>
      <c r="C121" s="25" t="s">
        <v>272</v>
      </c>
      <c r="D121" s="44" t="s">
        <v>273</v>
      </c>
      <c r="E121" s="3">
        <v>60</v>
      </c>
      <c r="F121" s="3">
        <v>60</v>
      </c>
      <c r="G121" s="3">
        <v>70</v>
      </c>
      <c r="H121" s="3">
        <v>7</v>
      </c>
      <c r="I121" s="3">
        <v>2</v>
      </c>
      <c r="J121" s="3">
        <v>0.4</v>
      </c>
      <c r="K121" s="3">
        <v>357</v>
      </c>
      <c r="L121" s="45">
        <f t="shared" si="7"/>
        <v>2</v>
      </c>
      <c r="M121" s="2">
        <f t="shared" si="8"/>
        <v>6990</v>
      </c>
      <c r="N121" s="1">
        <f t="shared" si="9"/>
        <v>0</v>
      </c>
      <c r="O121" s="45">
        <v>0</v>
      </c>
      <c r="P121" s="45">
        <f t="shared" si="10"/>
        <v>0</v>
      </c>
      <c r="Q121" s="45">
        <f t="shared" si="11"/>
        <v>0</v>
      </c>
      <c r="R121" s="2">
        <f t="shared" si="6"/>
        <v>0</v>
      </c>
    </row>
    <row r="122" spans="1:18" ht="13">
      <c r="A122" s="25" t="s">
        <v>274</v>
      </c>
      <c r="B122" s="25">
        <v>1400</v>
      </c>
      <c r="C122" s="25" t="s">
        <v>275</v>
      </c>
      <c r="D122" s="44" t="s">
        <v>276</v>
      </c>
      <c r="E122" s="3">
        <v>75</v>
      </c>
      <c r="F122" s="3">
        <v>65</v>
      </c>
      <c r="G122" s="3">
        <v>58</v>
      </c>
      <c r="H122" s="3">
        <v>22</v>
      </c>
      <c r="I122" s="3">
        <v>0</v>
      </c>
      <c r="J122" s="3">
        <v>0.9</v>
      </c>
      <c r="K122" s="3">
        <v>208</v>
      </c>
      <c r="L122" s="45">
        <f t="shared" si="7"/>
        <v>2</v>
      </c>
      <c r="M122" s="2">
        <f t="shared" si="8"/>
        <v>6990</v>
      </c>
      <c r="N122" s="1">
        <f t="shared" si="9"/>
        <v>0</v>
      </c>
      <c r="O122" s="45">
        <v>0</v>
      </c>
      <c r="P122" s="45">
        <f t="shared" si="10"/>
        <v>0</v>
      </c>
      <c r="Q122" s="45">
        <f t="shared" si="11"/>
        <v>0</v>
      </c>
      <c r="R122" s="2">
        <f t="shared" si="6"/>
        <v>0</v>
      </c>
    </row>
    <row r="123" spans="1:18" ht="13">
      <c r="A123" s="25" t="s">
        <v>277</v>
      </c>
      <c r="B123" s="25">
        <v>1300</v>
      </c>
      <c r="C123" s="25" t="s">
        <v>278</v>
      </c>
      <c r="D123" s="44" t="s">
        <v>279</v>
      </c>
      <c r="E123" s="3">
        <v>10</v>
      </c>
      <c r="F123" s="3">
        <v>12</v>
      </c>
      <c r="G123" s="3">
        <f>17*7</f>
        <v>119</v>
      </c>
      <c r="H123" s="3">
        <v>35</v>
      </c>
      <c r="I123" s="3">
        <v>0</v>
      </c>
      <c r="J123" s="3">
        <v>2.1</v>
      </c>
      <c r="K123" s="3">
        <v>4204</v>
      </c>
      <c r="L123" s="45">
        <f t="shared" si="7"/>
        <v>0</v>
      </c>
      <c r="M123" s="2">
        <f t="shared" si="8"/>
        <v>56800</v>
      </c>
      <c r="N123" s="1">
        <f t="shared" si="9"/>
        <v>0</v>
      </c>
      <c r="O123" s="45">
        <v>0</v>
      </c>
      <c r="P123" s="45">
        <f t="shared" si="10"/>
        <v>0</v>
      </c>
      <c r="Q123" s="45">
        <f t="shared" si="11"/>
        <v>0</v>
      </c>
      <c r="R123" s="2">
        <f t="shared" si="6"/>
        <v>0</v>
      </c>
    </row>
    <row r="124" spans="1:18" ht="13">
      <c r="A124" s="25" t="s">
        <v>280</v>
      </c>
      <c r="B124" s="25">
        <v>1315</v>
      </c>
      <c r="C124" s="25" t="s">
        <v>281</v>
      </c>
      <c r="D124" s="44" t="s">
        <v>282</v>
      </c>
      <c r="E124" s="3">
        <f>AVERAGE(10,60)</f>
        <v>35</v>
      </c>
      <c r="F124" s="3">
        <v>18</v>
      </c>
      <c r="G124" s="3">
        <f>9*4+10</f>
        <v>46</v>
      </c>
      <c r="H124" s="3">
        <v>0</v>
      </c>
      <c r="I124" s="3">
        <v>3</v>
      </c>
      <c r="J124" s="3">
        <v>2</v>
      </c>
      <c r="K124" s="3">
        <v>4009</v>
      </c>
      <c r="L124" s="45">
        <f t="shared" si="7"/>
        <v>0</v>
      </c>
      <c r="M124" s="2">
        <f t="shared" si="8"/>
        <v>56800</v>
      </c>
      <c r="N124" s="1">
        <f t="shared" si="9"/>
        <v>0</v>
      </c>
      <c r="O124" s="45">
        <v>0</v>
      </c>
      <c r="P124" s="45">
        <f t="shared" si="10"/>
        <v>0</v>
      </c>
      <c r="Q124" s="45">
        <f t="shared" si="11"/>
        <v>0</v>
      </c>
      <c r="R124" s="2">
        <f t="shared" si="6"/>
        <v>0</v>
      </c>
    </row>
    <row r="125" spans="1:18" ht="13">
      <c r="A125" s="25" t="s">
        <v>283</v>
      </c>
      <c r="B125" s="25">
        <v>1491</v>
      </c>
      <c r="C125" s="25" t="s">
        <v>278</v>
      </c>
      <c r="D125" s="44" t="s">
        <v>284</v>
      </c>
      <c r="E125" s="3">
        <v>240</v>
      </c>
      <c r="F125" s="3">
        <v>130</v>
      </c>
      <c r="G125" s="3">
        <v>60</v>
      </c>
      <c r="H125" s="3">
        <v>12</v>
      </c>
      <c r="I125" s="3">
        <v>0</v>
      </c>
      <c r="J125" s="3">
        <v>0.9</v>
      </c>
      <c r="K125" s="3">
        <v>3344</v>
      </c>
      <c r="L125" s="45">
        <f t="shared" si="7"/>
        <v>2</v>
      </c>
      <c r="M125" s="2">
        <f t="shared" si="8"/>
        <v>6990</v>
      </c>
      <c r="N125" s="1">
        <f t="shared" si="9"/>
        <v>0</v>
      </c>
      <c r="O125" s="45">
        <v>0</v>
      </c>
      <c r="P125" s="45">
        <f t="shared" si="10"/>
        <v>0</v>
      </c>
      <c r="Q125" s="45">
        <f t="shared" si="11"/>
        <v>0</v>
      </c>
      <c r="R125" s="2">
        <f t="shared" si="6"/>
        <v>0</v>
      </c>
    </row>
    <row r="126" spans="1:18" ht="13">
      <c r="A126" s="25" t="s">
        <v>285</v>
      </c>
      <c r="B126" s="25">
        <v>1516</v>
      </c>
      <c r="C126" s="25" t="s">
        <v>278</v>
      </c>
      <c r="D126" s="44" t="s">
        <v>286</v>
      </c>
      <c r="E126" s="3">
        <v>150</v>
      </c>
      <c r="F126" s="3">
        <v>46</v>
      </c>
      <c r="G126" s="3">
        <v>30</v>
      </c>
      <c r="H126" s="3">
        <v>13</v>
      </c>
      <c r="I126" s="3">
        <v>0</v>
      </c>
      <c r="J126" s="3">
        <v>0.6</v>
      </c>
      <c r="K126" s="3">
        <v>3311</v>
      </c>
      <c r="L126" s="45">
        <f t="shared" si="7"/>
        <v>2</v>
      </c>
      <c r="M126" s="2">
        <f t="shared" si="8"/>
        <v>6990</v>
      </c>
      <c r="N126" s="1">
        <f t="shared" si="9"/>
        <v>0</v>
      </c>
      <c r="O126" s="45">
        <v>0</v>
      </c>
      <c r="P126" s="45">
        <f t="shared" si="10"/>
        <v>0</v>
      </c>
      <c r="Q126" s="45">
        <f t="shared" si="11"/>
        <v>0</v>
      </c>
      <c r="R126" s="2">
        <f t="shared" si="6"/>
        <v>0</v>
      </c>
    </row>
    <row r="127" spans="1:18" ht="13">
      <c r="A127" s="3" t="s">
        <v>287</v>
      </c>
      <c r="B127" s="3">
        <v>515</v>
      </c>
      <c r="C127" s="3" t="s">
        <v>250</v>
      </c>
      <c r="D127" s="5" t="s">
        <v>288</v>
      </c>
      <c r="E127" s="3">
        <v>67.5</v>
      </c>
      <c r="F127" s="3">
        <v>40</v>
      </c>
      <c r="G127" s="3">
        <v>83.5</v>
      </c>
      <c r="H127" s="3">
        <v>12.5</v>
      </c>
      <c r="I127" s="3">
        <v>0</v>
      </c>
      <c r="J127" s="3">
        <v>2.2999999999999998</v>
      </c>
      <c r="K127" s="3">
        <v>7204</v>
      </c>
      <c r="L127" s="45">
        <f t="shared" si="7"/>
        <v>1</v>
      </c>
      <c r="M127" s="2">
        <f t="shared" si="8"/>
        <v>6990</v>
      </c>
      <c r="N127" s="1">
        <f t="shared" si="9"/>
        <v>0</v>
      </c>
      <c r="O127" s="45">
        <v>0</v>
      </c>
      <c r="P127" s="45">
        <f t="shared" si="10"/>
        <v>0</v>
      </c>
      <c r="Q127" s="45">
        <f t="shared" si="11"/>
        <v>0</v>
      </c>
      <c r="R127" s="2">
        <f t="shared" si="6"/>
        <v>0</v>
      </c>
    </row>
    <row r="128" spans="1:18" ht="13">
      <c r="A128" s="3" t="s">
        <v>289</v>
      </c>
      <c r="B128" s="3">
        <v>551</v>
      </c>
      <c r="C128" s="3" t="s">
        <v>250</v>
      </c>
      <c r="D128" s="5" t="s">
        <v>290</v>
      </c>
      <c r="E128" s="3">
        <v>60</v>
      </c>
      <c r="F128" s="3">
        <v>52</v>
      </c>
      <c r="G128" s="3">
        <v>82</v>
      </c>
      <c r="H128" s="3">
        <v>10</v>
      </c>
      <c r="I128" s="3">
        <v>0</v>
      </c>
      <c r="J128" s="3">
        <v>2.2000000000000002</v>
      </c>
      <c r="K128" s="3">
        <v>6552</v>
      </c>
      <c r="L128" s="45">
        <f t="shared" si="7"/>
        <v>2</v>
      </c>
      <c r="M128" s="2">
        <f t="shared" si="8"/>
        <v>6990</v>
      </c>
      <c r="N128" s="1">
        <f t="shared" si="9"/>
        <v>0</v>
      </c>
      <c r="O128" s="45">
        <v>0</v>
      </c>
      <c r="P128" s="45">
        <f t="shared" si="10"/>
        <v>0</v>
      </c>
      <c r="Q128" s="45">
        <f t="shared" si="11"/>
        <v>0</v>
      </c>
      <c r="R128" s="2">
        <f t="shared" si="6"/>
        <v>0</v>
      </c>
    </row>
    <row r="129" spans="1:19" ht="13">
      <c r="A129" s="3" t="s">
        <v>291</v>
      </c>
      <c r="B129" s="3">
        <v>519</v>
      </c>
      <c r="C129" s="3" t="s">
        <v>250</v>
      </c>
      <c r="D129" s="5" t="s">
        <v>292</v>
      </c>
      <c r="E129" s="3">
        <v>20</v>
      </c>
      <c r="F129" s="3">
        <v>20</v>
      </c>
      <c r="G129" s="3">
        <v>40</v>
      </c>
      <c r="H129" s="3">
        <v>0</v>
      </c>
      <c r="I129" s="3">
        <v>2</v>
      </c>
      <c r="J129" s="3">
        <v>2.2999999999999998</v>
      </c>
      <c r="K129" s="3">
        <v>6875</v>
      </c>
      <c r="L129" s="45">
        <f t="shared" si="7"/>
        <v>1</v>
      </c>
      <c r="M129" s="2">
        <f t="shared" si="8"/>
        <v>56800</v>
      </c>
      <c r="N129" s="1">
        <f t="shared" si="9"/>
        <v>0</v>
      </c>
      <c r="O129" s="45">
        <v>0</v>
      </c>
      <c r="P129" s="45">
        <f t="shared" si="10"/>
        <v>0</v>
      </c>
      <c r="Q129" s="45">
        <f t="shared" si="11"/>
        <v>0</v>
      </c>
      <c r="R129" s="2">
        <f t="shared" si="6"/>
        <v>0</v>
      </c>
    </row>
    <row r="130" spans="1:19" ht="13">
      <c r="A130" s="3" t="s">
        <v>293</v>
      </c>
      <c r="B130" s="3">
        <v>521</v>
      </c>
      <c r="C130" s="3" t="s">
        <v>250</v>
      </c>
      <c r="D130" s="5" t="s">
        <v>294</v>
      </c>
      <c r="E130" s="3">
        <v>15</v>
      </c>
      <c r="F130" s="3">
        <v>15</v>
      </c>
      <c r="G130" s="3">
        <f>9.5*6</f>
        <v>57</v>
      </c>
      <c r="H130" s="3">
        <v>0</v>
      </c>
      <c r="I130" s="3">
        <v>2</v>
      </c>
      <c r="J130" s="3">
        <v>2.2999999999999998</v>
      </c>
      <c r="K130" s="3">
        <v>6791</v>
      </c>
      <c r="L130" s="45">
        <f t="shared" si="7"/>
        <v>0</v>
      </c>
      <c r="M130" s="2">
        <f t="shared" si="8"/>
        <v>56800</v>
      </c>
      <c r="N130" s="1">
        <f t="shared" si="9"/>
        <v>0</v>
      </c>
      <c r="O130" s="45">
        <v>0</v>
      </c>
      <c r="P130" s="45">
        <f t="shared" si="10"/>
        <v>0</v>
      </c>
      <c r="Q130" s="45">
        <f t="shared" si="11"/>
        <v>0</v>
      </c>
      <c r="R130" s="2">
        <f t="shared" ref="R130:R143" si="12">O130*M130</f>
        <v>0</v>
      </c>
    </row>
    <row r="131" spans="1:19" ht="13">
      <c r="A131" s="3" t="s">
        <v>295</v>
      </c>
      <c r="B131" s="3">
        <v>935</v>
      </c>
      <c r="C131" s="3" t="s">
        <v>250</v>
      </c>
      <c r="D131" s="5" t="s">
        <v>296</v>
      </c>
      <c r="E131" s="3">
        <v>25</v>
      </c>
      <c r="F131" s="3">
        <v>52</v>
      </c>
      <c r="G131" s="3">
        <v>42.5</v>
      </c>
      <c r="H131" s="3">
        <v>0</v>
      </c>
      <c r="I131" s="3">
        <v>0</v>
      </c>
      <c r="J131" s="3">
        <v>1.4</v>
      </c>
      <c r="K131" s="3">
        <v>7865</v>
      </c>
      <c r="L131" s="45">
        <f t="shared" ref="L131:L143" si="13">IF(F131&gt;=20,IF(F131&gt;40,2,1),0)</f>
        <v>2</v>
      </c>
      <c r="M131" s="2">
        <f t="shared" ref="M131:M143" si="14">IF(E131&gt;45,$D$147,$D$148)</f>
        <v>56800</v>
      </c>
      <c r="N131" s="1">
        <f t="shared" ref="N131:N143" si="15">SUM(E131+G131+H131+I131-(10*J131)+(K131/100))*O131</f>
        <v>0</v>
      </c>
      <c r="O131" s="45">
        <v>0</v>
      </c>
      <c r="P131" s="45">
        <f t="shared" ref="P131:P143" si="16">IF(M131=$D$147,O131,0)</f>
        <v>0</v>
      </c>
      <c r="Q131" s="45">
        <f t="shared" ref="Q131:Q143" si="17">IF(M131=$D$148,O131,0)</f>
        <v>0</v>
      </c>
      <c r="R131" s="2">
        <f t="shared" si="12"/>
        <v>0</v>
      </c>
    </row>
    <row r="132" spans="1:19" ht="13">
      <c r="A132" s="3" t="s">
        <v>297</v>
      </c>
      <c r="B132" s="3">
        <v>101</v>
      </c>
      <c r="C132" s="3" t="s">
        <v>298</v>
      </c>
      <c r="D132" s="5" t="s">
        <v>299</v>
      </c>
      <c r="E132" s="3">
        <v>15</v>
      </c>
      <c r="F132" s="3">
        <v>29</v>
      </c>
      <c r="G132" s="3">
        <f>12*4+14*2+11</f>
        <v>87</v>
      </c>
      <c r="H132" s="3">
        <f>3*5+10</f>
        <v>25</v>
      </c>
      <c r="I132" s="3">
        <v>2</v>
      </c>
      <c r="J132" s="3">
        <v>1.9</v>
      </c>
      <c r="K132" s="3">
        <v>6151</v>
      </c>
      <c r="L132" s="45">
        <f t="shared" si="13"/>
        <v>1</v>
      </c>
      <c r="M132" s="2">
        <f t="shared" si="14"/>
        <v>56800</v>
      </c>
      <c r="N132" s="1">
        <f t="shared" si="15"/>
        <v>0</v>
      </c>
      <c r="O132" s="45">
        <v>0</v>
      </c>
      <c r="P132" s="45">
        <f t="shared" si="16"/>
        <v>0</v>
      </c>
      <c r="Q132" s="45">
        <f t="shared" si="17"/>
        <v>0</v>
      </c>
      <c r="R132" s="2">
        <f t="shared" si="12"/>
        <v>0</v>
      </c>
    </row>
    <row r="133" spans="1:19" ht="13">
      <c r="A133" s="3" t="s">
        <v>300</v>
      </c>
      <c r="B133" s="25">
        <v>1207</v>
      </c>
      <c r="C133" s="25" t="s">
        <v>301</v>
      </c>
      <c r="D133" s="44" t="s">
        <v>302</v>
      </c>
      <c r="E133" s="3">
        <f>AVERAGE(45,120)</f>
        <v>82.5</v>
      </c>
      <c r="F133" s="3">
        <v>60</v>
      </c>
      <c r="G133" s="3">
        <f>17*7-4</f>
        <v>115</v>
      </c>
      <c r="H133" s="3">
        <v>49</v>
      </c>
      <c r="I133" s="3">
        <v>0</v>
      </c>
      <c r="J133" s="3">
        <v>4.3</v>
      </c>
      <c r="K133" s="3">
        <v>5524</v>
      </c>
      <c r="L133" s="45">
        <f t="shared" si="13"/>
        <v>2</v>
      </c>
      <c r="M133" s="2">
        <f t="shared" si="14"/>
        <v>6990</v>
      </c>
      <c r="N133" s="1">
        <f t="shared" si="15"/>
        <v>0</v>
      </c>
      <c r="O133" s="45">
        <v>0</v>
      </c>
      <c r="P133" s="45">
        <f t="shared" si="16"/>
        <v>0</v>
      </c>
      <c r="Q133" s="45">
        <f t="shared" si="17"/>
        <v>0</v>
      </c>
      <c r="R133" s="2">
        <f t="shared" si="12"/>
        <v>0</v>
      </c>
    </row>
    <row r="134" spans="1:19" ht="13">
      <c r="A134" s="3" t="s">
        <v>303</v>
      </c>
      <c r="B134" s="25">
        <v>1635</v>
      </c>
      <c r="C134" s="25" t="s">
        <v>77</v>
      </c>
      <c r="D134" s="44" t="s">
        <v>304</v>
      </c>
      <c r="E134" s="3">
        <f>AVERAGE(45,90)</f>
        <v>67.5</v>
      </c>
      <c r="F134" s="3">
        <v>25</v>
      </c>
      <c r="G134" s="3">
        <f>4+8+8+7+3</f>
        <v>30</v>
      </c>
      <c r="H134" s="3">
        <v>0</v>
      </c>
      <c r="I134" s="3">
        <v>0</v>
      </c>
      <c r="J134" s="3">
        <v>4.3</v>
      </c>
      <c r="K134" s="3">
        <v>5851</v>
      </c>
      <c r="L134" s="45">
        <f t="shared" si="13"/>
        <v>1</v>
      </c>
      <c r="M134" s="2">
        <f t="shared" si="14"/>
        <v>6990</v>
      </c>
      <c r="N134" s="1">
        <f t="shared" si="15"/>
        <v>0</v>
      </c>
      <c r="O134" s="45">
        <v>0</v>
      </c>
      <c r="P134" s="45">
        <f t="shared" si="16"/>
        <v>0</v>
      </c>
      <c r="Q134" s="45">
        <f t="shared" si="17"/>
        <v>0</v>
      </c>
      <c r="R134" s="2">
        <f t="shared" si="12"/>
        <v>0</v>
      </c>
    </row>
    <row r="135" spans="1:19" ht="13">
      <c r="A135" s="3" t="s">
        <v>305</v>
      </c>
      <c r="B135" s="3">
        <v>114</v>
      </c>
      <c r="C135" s="3" t="s">
        <v>301</v>
      </c>
      <c r="D135" s="5" t="s">
        <v>306</v>
      </c>
      <c r="E135" s="3">
        <v>30</v>
      </c>
      <c r="F135" s="3">
        <v>4</v>
      </c>
      <c r="G135" s="3">
        <f>5+2.5+5+2.5+3+5+2.5+3+2.5+3+2.5</f>
        <v>36.5</v>
      </c>
      <c r="H135" s="3">
        <v>0</v>
      </c>
      <c r="I135" s="3">
        <v>0</v>
      </c>
      <c r="J135" s="3">
        <v>1.1000000000000001</v>
      </c>
      <c r="K135" s="3">
        <v>987</v>
      </c>
      <c r="L135" s="45">
        <f t="shared" si="13"/>
        <v>0</v>
      </c>
      <c r="M135" s="2">
        <f t="shared" si="14"/>
        <v>56800</v>
      </c>
      <c r="N135" s="1">
        <f t="shared" si="15"/>
        <v>0</v>
      </c>
      <c r="O135" s="45">
        <v>0</v>
      </c>
      <c r="P135" s="45">
        <f t="shared" si="16"/>
        <v>0</v>
      </c>
      <c r="Q135" s="45">
        <f t="shared" si="17"/>
        <v>0</v>
      </c>
      <c r="R135" s="2">
        <f t="shared" si="12"/>
        <v>0</v>
      </c>
    </row>
    <row r="136" spans="1:19" ht="13">
      <c r="A136" s="3" t="s">
        <v>307</v>
      </c>
      <c r="B136" s="3">
        <v>1140</v>
      </c>
      <c r="C136" s="3" t="s">
        <v>250</v>
      </c>
      <c r="D136" s="5" t="s">
        <v>308</v>
      </c>
      <c r="E136" s="3">
        <v>15</v>
      </c>
      <c r="F136" s="3">
        <v>20</v>
      </c>
      <c r="G136" s="3">
        <f>12*5+7</f>
        <v>67</v>
      </c>
      <c r="H136" s="3">
        <v>0</v>
      </c>
      <c r="I136" s="3">
        <v>2</v>
      </c>
      <c r="J136" s="3">
        <v>0.4</v>
      </c>
      <c r="K136" s="3">
        <v>3579</v>
      </c>
      <c r="L136" s="45">
        <f t="shared" si="13"/>
        <v>1</v>
      </c>
      <c r="M136" s="2">
        <f t="shared" si="14"/>
        <v>56800</v>
      </c>
      <c r="N136" s="1">
        <f t="shared" si="15"/>
        <v>0</v>
      </c>
      <c r="O136" s="45">
        <v>0</v>
      </c>
      <c r="P136" s="45">
        <f t="shared" si="16"/>
        <v>0</v>
      </c>
      <c r="Q136" s="45">
        <f t="shared" si="17"/>
        <v>0</v>
      </c>
      <c r="R136" s="2">
        <f t="shared" si="12"/>
        <v>0</v>
      </c>
    </row>
    <row r="137" spans="1:19" ht="13">
      <c r="A137" s="3" t="s">
        <v>309</v>
      </c>
      <c r="B137" s="3">
        <v>1000</v>
      </c>
      <c r="C137" s="3" t="s">
        <v>310</v>
      </c>
      <c r="D137" s="5" t="s">
        <v>311</v>
      </c>
      <c r="E137" s="3">
        <v>60</v>
      </c>
      <c r="F137" s="3">
        <v>49</v>
      </c>
      <c r="G137" s="3">
        <f>40+4</f>
        <v>44</v>
      </c>
      <c r="H137" s="3">
        <v>0</v>
      </c>
      <c r="I137" s="3">
        <v>0</v>
      </c>
      <c r="J137" s="3">
        <v>0.5</v>
      </c>
      <c r="K137" s="3">
        <v>3882</v>
      </c>
      <c r="L137" s="45">
        <f t="shared" si="13"/>
        <v>2</v>
      </c>
      <c r="M137" s="2">
        <f t="shared" si="14"/>
        <v>6990</v>
      </c>
      <c r="N137" s="1">
        <f t="shared" si="15"/>
        <v>0</v>
      </c>
      <c r="O137" s="45">
        <v>0</v>
      </c>
      <c r="P137" s="45">
        <f t="shared" si="16"/>
        <v>0</v>
      </c>
      <c r="Q137" s="45">
        <f t="shared" si="17"/>
        <v>0</v>
      </c>
      <c r="R137" s="2">
        <f t="shared" si="12"/>
        <v>0</v>
      </c>
    </row>
    <row r="138" spans="1:19" ht="13">
      <c r="A138" s="3" t="s">
        <v>312</v>
      </c>
      <c r="B138" s="3">
        <v>900</v>
      </c>
      <c r="C138" s="3" t="s">
        <v>310</v>
      </c>
      <c r="D138" s="5" t="s">
        <v>313</v>
      </c>
      <c r="E138" s="3">
        <f>AVERAGE(30,90)</f>
        <v>60</v>
      </c>
      <c r="F138" s="3">
        <v>43</v>
      </c>
      <c r="G138" s="3">
        <f>9+6+8+9</f>
        <v>32</v>
      </c>
      <c r="H138" s="3">
        <v>0</v>
      </c>
      <c r="I138" s="3">
        <v>0</v>
      </c>
      <c r="J138" s="3">
        <v>0.4</v>
      </c>
      <c r="K138" s="3">
        <v>3882</v>
      </c>
      <c r="L138" s="45">
        <f t="shared" si="13"/>
        <v>2</v>
      </c>
      <c r="M138" s="2">
        <f t="shared" si="14"/>
        <v>6990</v>
      </c>
      <c r="N138" s="1">
        <f t="shared" si="15"/>
        <v>0</v>
      </c>
      <c r="O138" s="45">
        <v>0</v>
      </c>
      <c r="P138" s="45">
        <f t="shared" si="16"/>
        <v>0</v>
      </c>
      <c r="Q138" s="45">
        <f t="shared" si="17"/>
        <v>0</v>
      </c>
      <c r="R138" s="2">
        <f t="shared" si="12"/>
        <v>0</v>
      </c>
    </row>
    <row r="139" spans="1:19" ht="13">
      <c r="A139" s="3" t="s">
        <v>314</v>
      </c>
      <c r="B139" s="3">
        <v>1005</v>
      </c>
      <c r="C139" s="3" t="s">
        <v>315</v>
      </c>
      <c r="D139" s="5" t="s">
        <v>316</v>
      </c>
      <c r="E139" s="3">
        <v>20</v>
      </c>
      <c r="F139" s="3">
        <v>20</v>
      </c>
      <c r="G139" s="3">
        <f>50+9+6</f>
        <v>65</v>
      </c>
      <c r="H139" s="3">
        <v>0</v>
      </c>
      <c r="I139" s="3">
        <v>0</v>
      </c>
      <c r="J139" s="3">
        <v>1.5</v>
      </c>
      <c r="K139" s="3">
        <v>3203</v>
      </c>
      <c r="L139" s="45">
        <f t="shared" si="13"/>
        <v>1</v>
      </c>
      <c r="M139" s="2">
        <f t="shared" si="14"/>
        <v>56800</v>
      </c>
      <c r="N139" s="1">
        <f t="shared" si="15"/>
        <v>0</v>
      </c>
      <c r="O139" s="45">
        <v>0</v>
      </c>
      <c r="P139" s="45">
        <f t="shared" si="16"/>
        <v>0</v>
      </c>
      <c r="Q139" s="45">
        <f t="shared" si="17"/>
        <v>0</v>
      </c>
      <c r="R139" s="2">
        <f t="shared" si="12"/>
        <v>0</v>
      </c>
    </row>
    <row r="140" spans="1:19" ht="13">
      <c r="A140" s="3" t="s">
        <v>317</v>
      </c>
      <c r="B140" s="3">
        <v>1260</v>
      </c>
      <c r="C140" s="3" t="s">
        <v>315</v>
      </c>
      <c r="D140" s="5" t="s">
        <v>318</v>
      </c>
      <c r="E140" s="3">
        <v>52.5</v>
      </c>
      <c r="F140" s="3">
        <v>21</v>
      </c>
      <c r="G140" s="3">
        <f>8.5*5</f>
        <v>42.5</v>
      </c>
      <c r="H140" s="3">
        <v>0</v>
      </c>
      <c r="I140" s="3">
        <v>0</v>
      </c>
      <c r="J140" s="3">
        <v>5</v>
      </c>
      <c r="K140" s="3">
        <v>3279</v>
      </c>
      <c r="L140" s="45">
        <f t="shared" si="13"/>
        <v>1</v>
      </c>
      <c r="M140" s="2">
        <f t="shared" si="14"/>
        <v>6990</v>
      </c>
      <c r="N140" s="1">
        <f t="shared" si="15"/>
        <v>0</v>
      </c>
      <c r="O140" s="45">
        <v>0</v>
      </c>
      <c r="P140" s="45">
        <f t="shared" si="16"/>
        <v>0</v>
      </c>
      <c r="Q140" s="45">
        <f t="shared" si="17"/>
        <v>0</v>
      </c>
      <c r="R140" s="2">
        <f t="shared" si="12"/>
        <v>0</v>
      </c>
    </row>
    <row r="141" spans="1:19" ht="13">
      <c r="A141" s="3" t="s">
        <v>319</v>
      </c>
      <c r="B141" s="3">
        <v>619</v>
      </c>
      <c r="C141" s="3" t="s">
        <v>320</v>
      </c>
      <c r="D141" s="5" t="s">
        <v>321</v>
      </c>
      <c r="E141" s="3">
        <v>10</v>
      </c>
      <c r="F141" s="3">
        <v>5</v>
      </c>
      <c r="G141" s="3">
        <f>18*7-3</f>
        <v>123</v>
      </c>
      <c r="H141" s="3">
        <f>11+7*4</f>
        <v>39</v>
      </c>
      <c r="I141" s="3">
        <v>0</v>
      </c>
      <c r="J141" s="3">
        <v>5.7</v>
      </c>
      <c r="K141" s="3">
        <v>3850</v>
      </c>
      <c r="L141" s="45">
        <f t="shared" si="13"/>
        <v>0</v>
      </c>
      <c r="M141" s="2">
        <f t="shared" si="14"/>
        <v>56800</v>
      </c>
      <c r="N141" s="1">
        <f t="shared" si="15"/>
        <v>0</v>
      </c>
      <c r="O141" s="45">
        <v>0</v>
      </c>
      <c r="P141" s="45">
        <f t="shared" si="16"/>
        <v>0</v>
      </c>
      <c r="Q141" s="45">
        <f t="shared" si="17"/>
        <v>0</v>
      </c>
      <c r="R141" s="2">
        <f t="shared" si="12"/>
        <v>0</v>
      </c>
    </row>
    <row r="142" spans="1:19" ht="13">
      <c r="A142" s="3" t="s">
        <v>322</v>
      </c>
      <c r="B142" s="3">
        <v>124</v>
      </c>
      <c r="C142" s="3" t="s">
        <v>183</v>
      </c>
      <c r="D142" s="5" t="s">
        <v>323</v>
      </c>
      <c r="E142" s="3">
        <v>15</v>
      </c>
      <c r="F142" s="3">
        <v>20</v>
      </c>
      <c r="G142" s="3">
        <f>9.5*6</f>
        <v>57</v>
      </c>
      <c r="H142" s="3">
        <v>0</v>
      </c>
      <c r="I142" s="3">
        <v>0</v>
      </c>
      <c r="J142" s="3">
        <v>5.7</v>
      </c>
      <c r="K142" s="3">
        <v>3280</v>
      </c>
      <c r="L142" s="45">
        <f t="shared" si="13"/>
        <v>1</v>
      </c>
      <c r="M142" s="2">
        <f t="shared" si="14"/>
        <v>56800</v>
      </c>
      <c r="N142" s="1">
        <f t="shared" si="15"/>
        <v>0</v>
      </c>
      <c r="O142" s="45">
        <v>0</v>
      </c>
      <c r="P142" s="45">
        <f t="shared" si="16"/>
        <v>0</v>
      </c>
      <c r="Q142" s="45">
        <f t="shared" si="17"/>
        <v>0</v>
      </c>
      <c r="R142" s="2">
        <f t="shared" si="12"/>
        <v>0</v>
      </c>
    </row>
    <row r="143" spans="1:19" s="11" customFormat="1" ht="13">
      <c r="A143" s="7" t="s">
        <v>324</v>
      </c>
      <c r="B143" s="7">
        <v>147</v>
      </c>
      <c r="C143" s="7" t="s">
        <v>183</v>
      </c>
      <c r="D143" s="8" t="s">
        <v>325</v>
      </c>
      <c r="E143" s="7">
        <f>AVERAGE(30,3.5*60)</f>
        <v>120</v>
      </c>
      <c r="F143" s="7">
        <v>50</v>
      </c>
      <c r="G143" s="7">
        <v>40</v>
      </c>
      <c r="H143" s="7">
        <v>0</v>
      </c>
      <c r="I143" s="7">
        <v>0</v>
      </c>
      <c r="J143" s="7">
        <v>3.5</v>
      </c>
      <c r="K143" s="7">
        <v>3427</v>
      </c>
      <c r="L143" s="45">
        <f t="shared" si="13"/>
        <v>2</v>
      </c>
      <c r="M143" s="2">
        <f t="shared" si="14"/>
        <v>6990</v>
      </c>
      <c r="N143" s="1">
        <f t="shared" si="15"/>
        <v>0</v>
      </c>
      <c r="O143" s="45">
        <v>0</v>
      </c>
      <c r="P143" s="45">
        <f t="shared" si="16"/>
        <v>0</v>
      </c>
      <c r="Q143" s="45">
        <f t="shared" si="17"/>
        <v>0</v>
      </c>
      <c r="R143" s="9">
        <f t="shared" si="12"/>
        <v>0</v>
      </c>
      <c r="S143" s="10"/>
    </row>
    <row r="144" spans="1:19" ht="15.75" customHeight="1">
      <c r="A144" s="15"/>
      <c r="B144" s="15"/>
      <c r="C144" s="12"/>
      <c r="D144" s="13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ht="15.75" customHeight="1">
      <c r="A145" s="15"/>
      <c r="B145" s="15"/>
      <c r="C145" s="67" t="s">
        <v>23</v>
      </c>
      <c r="D145" s="68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ht="15.75" customHeight="1" thickBot="1">
      <c r="A146" s="15"/>
      <c r="B146" s="15"/>
      <c r="C146" s="69"/>
      <c r="D146" s="70"/>
      <c r="E146" s="15"/>
      <c r="F146" s="15"/>
      <c r="G146" s="15"/>
      <c r="H146" s="15"/>
      <c r="I146" s="15"/>
      <c r="J146" s="15"/>
      <c r="K146" s="15"/>
      <c r="L146" s="15"/>
      <c r="M146" s="15" t="s">
        <v>332</v>
      </c>
      <c r="N146" s="15"/>
      <c r="O146" s="15"/>
      <c r="P146" s="15"/>
      <c r="Q146" s="15"/>
      <c r="R146" s="15"/>
    </row>
    <row r="147" spans="1:18" ht="15.75" customHeight="1">
      <c r="A147" s="15"/>
      <c r="B147" s="15"/>
      <c r="C147" s="38" t="s">
        <v>51</v>
      </c>
      <c r="D147" s="19">
        <f>'CS Pricing'!E8</f>
        <v>6990</v>
      </c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ht="15.75" customHeight="1" thickBot="1">
      <c r="A148" s="15"/>
      <c r="B148" s="15"/>
      <c r="C148" s="39" t="s">
        <v>59</v>
      </c>
      <c r="D148" s="20">
        <f>'CS Pricing'!E15</f>
        <v>56800</v>
      </c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ht="15.75" customHeight="1" thickBot="1">
      <c r="A149" s="15"/>
      <c r="B149" s="15"/>
      <c r="C149" s="40"/>
      <c r="D149" s="18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ht="15.75" customHeight="1" thickBot="1">
      <c r="A150" s="15"/>
      <c r="B150" s="15"/>
      <c r="C150" s="41" t="s">
        <v>66</v>
      </c>
      <c r="D150" s="21">
        <v>56800</v>
      </c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ht="15.75" customHeight="1">
      <c r="A151" s="15"/>
      <c r="B151" s="15"/>
      <c r="C151" s="14"/>
      <c r="D151" s="13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 ht="15.75" customHeight="1">
      <c r="A152" s="15"/>
      <c r="B152" s="15"/>
      <c r="C152" s="71" t="s">
        <v>67</v>
      </c>
      <c r="D152" s="72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ht="15.75" customHeight="1" thickBot="1">
      <c r="A153" s="15"/>
      <c r="B153" s="15"/>
      <c r="C153" s="73"/>
      <c r="D153" s="74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ht="15.75" customHeight="1" thickBot="1">
      <c r="A154" s="15"/>
      <c r="B154" s="15"/>
      <c r="C154" s="34" t="s">
        <v>326</v>
      </c>
      <c r="D154" s="22">
        <f>SUM(N2:N143)</f>
        <v>331.83</v>
      </c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ht="15.75" customHeight="1" thickBot="1">
      <c r="A155" s="15"/>
      <c r="B155" s="15"/>
      <c r="C155" s="35"/>
      <c r="D155" s="17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ht="15.75" customHeight="1">
      <c r="A156" s="15"/>
      <c r="B156" s="15"/>
      <c r="C156" s="36" t="s">
        <v>69</v>
      </c>
      <c r="D156" s="23">
        <f>SUM(O2:O143)</f>
        <v>1</v>
      </c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ht="15.75" customHeight="1" thickBot="1">
      <c r="A157" s="15"/>
      <c r="B157" s="15"/>
      <c r="C157" s="37" t="s">
        <v>72</v>
      </c>
      <c r="D157" s="24">
        <f>SUM(R2:R143)</f>
        <v>56800</v>
      </c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ht="15.75" customHeight="1">
      <c r="A158" s="15"/>
      <c r="B158" s="15"/>
      <c r="C158" s="36" t="s">
        <v>330</v>
      </c>
      <c r="D158" s="23">
        <f>SUM(P2:P143)</f>
        <v>0</v>
      </c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ht="15.75" customHeight="1" thickBot="1">
      <c r="A159" s="15"/>
      <c r="B159" s="15"/>
      <c r="C159" s="37" t="s">
        <v>331</v>
      </c>
      <c r="D159" s="33">
        <f>SUM(Q2:Q143)</f>
        <v>1</v>
      </c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ht="15.75" customHeight="1">
      <c r="A160" s="15"/>
      <c r="B160" s="15"/>
      <c r="C160" s="14"/>
      <c r="D160" s="13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18" ht="15.75" customHeight="1">
      <c r="A161" s="15"/>
      <c r="B161" s="15"/>
      <c r="C161" s="14"/>
      <c r="D161" s="13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</row>
    <row r="162" spans="1:18" ht="15.75" customHeight="1">
      <c r="A162" s="15"/>
      <c r="B162" s="15"/>
      <c r="C162" s="14"/>
      <c r="D162" s="13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</row>
    <row r="163" spans="1:18" ht="15.75" customHeight="1">
      <c r="A163" s="15"/>
      <c r="B163" s="15"/>
      <c r="C163" s="15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</row>
  </sheetData>
  <mergeCells count="2">
    <mergeCell ref="C145:D146"/>
    <mergeCell ref="C152:D153"/>
  </mergeCells>
  <conditionalFormatting sqref="D1:D143">
    <cfRule type="cellIs" dxfId="2" priority="4" operator="lessThan">
      <formula>15</formula>
    </cfRule>
  </conditionalFormatting>
  <conditionalFormatting sqref="E1:E143">
    <cfRule type="cellIs" dxfId="1" priority="5" operator="lessThan">
      <formula>15</formula>
    </cfRule>
  </conditionalFormatting>
  <conditionalFormatting sqref="F1:F143">
    <cfRule type="cellIs" dxfId="0" priority="6" operator="lessThan">
      <formula>20</formula>
    </cfRule>
  </conditionalFormatting>
  <conditionalFormatting sqref="O2:Q143">
    <cfRule type="colorScale" priority="3">
      <colorScale>
        <cfvo type="min"/>
        <cfvo type="max"/>
        <color rgb="FFFCFCFF"/>
        <color rgb="FF63BE7B"/>
      </colorScale>
    </cfRule>
  </conditionalFormatting>
  <conditionalFormatting sqref="L2:L143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CS Pricing</vt:lpstr>
      <vt:lpstr>Business List</vt:lpstr>
      <vt:lpstr>MODEL - $50K</vt:lpstr>
      <vt:lpstr>MODEL - $100K</vt:lpstr>
      <vt:lpstr>MODEL - $500K</vt:lpstr>
      <vt:lpstr>MODEL - Optimal Level 2</vt:lpstr>
      <vt:lpstr>MODEL - Optimal Level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Lamb</dc:creator>
  <cp:lastModifiedBy>Dakota</cp:lastModifiedBy>
  <dcterms:created xsi:type="dcterms:W3CDTF">2019-03-13T20:49:54Z</dcterms:created>
  <dcterms:modified xsi:type="dcterms:W3CDTF">2019-05-10T14:48:22Z</dcterms:modified>
</cp:coreProperties>
</file>